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2B1AB238-96E7-47EB-85A9-CFEA0EA7A7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</sheets>
  <definedNames>
    <definedName name="_xlnm._FilterDatabase" localSheetId="0" hidden="1">DETAIL!$A$9:$J$337</definedName>
    <definedName name="_xlnm.Print_Area" localSheetId="0">DETAIL!$A$1:$J$341</definedName>
    <definedName name="_xlnm.Print_Titles" localSheetId="0">DETAIL!$9:$9</definedName>
  </definedNames>
  <calcPr calcId="191029"/>
</workbook>
</file>

<file path=xl/calcChain.xml><?xml version="1.0" encoding="utf-8"?>
<calcChain xmlns="http://schemas.openxmlformats.org/spreadsheetml/2006/main">
  <c r="F324" i="11" l="1"/>
  <c r="I324" i="11" s="1"/>
  <c r="F323" i="11"/>
  <c r="I323" i="11" s="1"/>
  <c r="F322" i="11"/>
  <c r="I322" i="11" s="1"/>
  <c r="F321" i="11"/>
  <c r="I321" i="11" s="1"/>
  <c r="F320" i="11"/>
  <c r="I320" i="11" s="1"/>
  <c r="F319" i="11"/>
  <c r="I319" i="11" s="1"/>
  <c r="F318" i="11"/>
  <c r="I318" i="11" s="1"/>
  <c r="F317" i="11"/>
  <c r="I317" i="11" s="1"/>
  <c r="A312" i="11"/>
  <c r="A325" i="11"/>
  <c r="D304" i="11"/>
  <c r="D303" i="11"/>
  <c r="A166" i="11"/>
  <c r="F165" i="11"/>
  <c r="I165" i="11" s="1"/>
  <c r="F164" i="11"/>
  <c r="I164" i="11" s="1"/>
  <c r="F163" i="11"/>
  <c r="I163" i="11" s="1"/>
  <c r="F162" i="11"/>
  <c r="I162" i="11" s="1"/>
  <c r="F161" i="11"/>
  <c r="I161" i="11" s="1"/>
  <c r="F160" i="11"/>
  <c r="I160" i="11" s="1"/>
  <c r="F159" i="11"/>
  <c r="I159" i="11" s="1"/>
  <c r="F158" i="11"/>
  <c r="I158" i="11" s="1"/>
  <c r="F157" i="11"/>
  <c r="I157" i="11" s="1"/>
  <c r="F156" i="11"/>
  <c r="I156" i="11" s="1"/>
  <c r="F155" i="11"/>
  <c r="I155" i="11" s="1"/>
  <c r="F154" i="11"/>
  <c r="I154" i="11" s="1"/>
  <c r="F153" i="11"/>
  <c r="I153" i="11" s="1"/>
  <c r="F300" i="11"/>
  <c r="I300" i="11" s="1"/>
  <c r="F299" i="11"/>
  <c r="I299" i="11" s="1"/>
  <c r="A224" i="11"/>
  <c r="F298" i="11"/>
  <c r="I298" i="11" s="1"/>
  <c r="F297" i="11"/>
  <c r="I297" i="11" s="1"/>
  <c r="F296" i="11"/>
  <c r="I296" i="11" s="1"/>
  <c r="F295" i="11"/>
  <c r="I295" i="11" s="1"/>
  <c r="F294" i="11"/>
  <c r="I294" i="11" s="1"/>
  <c r="F293" i="11"/>
  <c r="I293" i="11" s="1"/>
  <c r="F292" i="11"/>
  <c r="I292" i="11" s="1"/>
  <c r="F291" i="11"/>
  <c r="I291" i="11" s="1"/>
  <c r="F290" i="11"/>
  <c r="I290" i="11" s="1"/>
  <c r="F289" i="11"/>
  <c r="I289" i="11" s="1"/>
  <c r="F288" i="11"/>
  <c r="I288" i="11" s="1"/>
  <c r="F287" i="11"/>
  <c r="I287" i="11" s="1"/>
  <c r="F286" i="11"/>
  <c r="I286" i="11" s="1"/>
  <c r="F285" i="11"/>
  <c r="I285" i="11" s="1"/>
  <c r="F284" i="11"/>
  <c r="I284" i="11" s="1"/>
  <c r="F283" i="11"/>
  <c r="I283" i="11" s="1"/>
  <c r="F282" i="11"/>
  <c r="I282" i="11" s="1"/>
  <c r="F281" i="11"/>
  <c r="I281" i="11" s="1"/>
  <c r="F280" i="11"/>
  <c r="I280" i="11" s="1"/>
  <c r="F279" i="11"/>
  <c r="I279" i="11" s="1"/>
  <c r="F278" i="11"/>
  <c r="I278" i="11" s="1"/>
  <c r="F277" i="11"/>
  <c r="I277" i="11" s="1"/>
  <c r="F276" i="11"/>
  <c r="I276" i="11" s="1"/>
  <c r="F275" i="11"/>
  <c r="I275" i="11" s="1"/>
  <c r="F274" i="11"/>
  <c r="I274" i="11" s="1"/>
  <c r="F273" i="11"/>
  <c r="I273" i="11" s="1"/>
  <c r="F272" i="11"/>
  <c r="I272" i="11" s="1"/>
  <c r="F271" i="11"/>
  <c r="I271" i="11" s="1"/>
  <c r="F270" i="11"/>
  <c r="I270" i="11" s="1"/>
  <c r="F269" i="11"/>
  <c r="I269" i="11" s="1"/>
  <c r="F268" i="11"/>
  <c r="I268" i="11" s="1"/>
  <c r="F267" i="11"/>
  <c r="I267" i="11" s="1"/>
  <c r="F266" i="11"/>
  <c r="I266" i="11" s="1"/>
  <c r="F265" i="11"/>
  <c r="I265" i="11" s="1"/>
  <c r="F264" i="11"/>
  <c r="I264" i="11" s="1"/>
  <c r="F263" i="11"/>
  <c r="I263" i="11" s="1"/>
  <c r="F262" i="11"/>
  <c r="I262" i="11" s="1"/>
  <c r="F261" i="11"/>
  <c r="I261" i="11" s="1"/>
  <c r="F260" i="11"/>
  <c r="I260" i="11" s="1"/>
  <c r="F259" i="11"/>
  <c r="I259" i="11" s="1"/>
  <c r="F258" i="11"/>
  <c r="I258" i="11" s="1"/>
  <c r="F257" i="11"/>
  <c r="I257" i="11" s="1"/>
  <c r="F256" i="11"/>
  <c r="I256" i="11" s="1"/>
  <c r="F255" i="11"/>
  <c r="I255" i="11" s="1"/>
  <c r="F254" i="11"/>
  <c r="I254" i="11" s="1"/>
  <c r="F253" i="11"/>
  <c r="I253" i="11" s="1"/>
  <c r="F252" i="11"/>
  <c r="I252" i="11" s="1"/>
  <c r="F251" i="11"/>
  <c r="I251" i="11" s="1"/>
  <c r="F250" i="11"/>
  <c r="I250" i="11" s="1"/>
  <c r="F249" i="11"/>
  <c r="I249" i="11" s="1"/>
  <c r="F248" i="11"/>
  <c r="I248" i="11" s="1"/>
  <c r="F247" i="11"/>
  <c r="I247" i="11" s="1"/>
  <c r="F246" i="11"/>
  <c r="I246" i="11" s="1"/>
  <c r="F245" i="11"/>
  <c r="I245" i="11" s="1"/>
  <c r="F244" i="11"/>
  <c r="I244" i="11" s="1"/>
  <c r="F243" i="11"/>
  <c r="I243" i="11" s="1"/>
  <c r="F242" i="11"/>
  <c r="I242" i="11" s="1"/>
  <c r="F241" i="11"/>
  <c r="I241" i="11" s="1"/>
  <c r="F240" i="11"/>
  <c r="I240" i="11" s="1"/>
  <c r="F239" i="11"/>
  <c r="I239" i="11" s="1"/>
  <c r="F238" i="11"/>
  <c r="I238" i="11" s="1"/>
  <c r="F237" i="11"/>
  <c r="I237" i="11" s="1"/>
  <c r="F236" i="11"/>
  <c r="I236" i="11" s="1"/>
  <c r="F235" i="11"/>
  <c r="I235" i="11" s="1"/>
  <c r="F234" i="11"/>
  <c r="I234" i="11" s="1"/>
  <c r="F233" i="11"/>
  <c r="I233" i="11" s="1"/>
  <c r="F232" i="11"/>
  <c r="I232" i="11" s="1"/>
  <c r="F231" i="11"/>
  <c r="I231" i="11" s="1"/>
  <c r="F230" i="11"/>
  <c r="I230" i="11" s="1"/>
  <c r="F229" i="11"/>
  <c r="I229" i="11" s="1"/>
  <c r="F228" i="11"/>
  <c r="I228" i="11" s="1"/>
  <c r="F227" i="11"/>
  <c r="I227" i="11" s="1"/>
  <c r="F226" i="11"/>
  <c r="I226" i="11" s="1"/>
  <c r="F225" i="11"/>
  <c r="I225" i="11" s="1"/>
  <c r="F223" i="11"/>
  <c r="I223" i="11" s="1"/>
  <c r="F222" i="11"/>
  <c r="I222" i="11" s="1"/>
  <c r="F221" i="11"/>
  <c r="I221" i="11" s="1"/>
  <c r="F220" i="11"/>
  <c r="I220" i="11" s="1"/>
  <c r="F219" i="11"/>
  <c r="I219" i="11" s="1"/>
  <c r="F218" i="11"/>
  <c r="I218" i="11" s="1"/>
  <c r="F217" i="11"/>
  <c r="I217" i="11" s="1"/>
  <c r="F216" i="11"/>
  <c r="I216" i="11" s="1"/>
  <c r="F215" i="11"/>
  <c r="I215" i="11" s="1"/>
  <c r="F214" i="11"/>
  <c r="I214" i="11" s="1"/>
  <c r="F213" i="11"/>
  <c r="I213" i="11" s="1"/>
  <c r="F212" i="11"/>
  <c r="I212" i="11" s="1"/>
  <c r="F211" i="11"/>
  <c r="I211" i="11" s="1"/>
  <c r="F210" i="11"/>
  <c r="I210" i="11" s="1"/>
  <c r="F209" i="11"/>
  <c r="I209" i="11" s="1"/>
  <c r="F208" i="11"/>
  <c r="I208" i="11" s="1"/>
  <c r="F207" i="11" l="1"/>
  <c r="I207" i="11" s="1"/>
  <c r="F206" i="11"/>
  <c r="I206" i="11" s="1"/>
  <c r="F205" i="11"/>
  <c r="I205" i="11" s="1"/>
  <c r="F204" i="11"/>
  <c r="I204" i="11" s="1"/>
  <c r="F203" i="11"/>
  <c r="I203" i="11" s="1"/>
  <c r="F202" i="11"/>
  <c r="I202" i="11" s="1"/>
  <c r="F201" i="11"/>
  <c r="I201" i="11" s="1"/>
  <c r="F200" i="11"/>
  <c r="I200" i="11" s="1"/>
  <c r="F199" i="11"/>
  <c r="I199" i="11" s="1"/>
  <c r="F198" i="11"/>
  <c r="I198" i="11" s="1"/>
  <c r="F197" i="11"/>
  <c r="I197" i="11" s="1"/>
  <c r="F196" i="11"/>
  <c r="I196" i="11" s="1"/>
  <c r="F195" i="11"/>
  <c r="I195" i="11" s="1"/>
  <c r="F194" i="11"/>
  <c r="I194" i="11" s="1"/>
  <c r="F193" i="11"/>
  <c r="I193" i="11" s="1"/>
  <c r="F192" i="11"/>
  <c r="I192" i="11" s="1"/>
  <c r="F191" i="11"/>
  <c r="I191" i="11" s="1"/>
  <c r="F190" i="11"/>
  <c r="I190" i="11" s="1"/>
  <c r="F189" i="11"/>
  <c r="I189" i="11" s="1"/>
  <c r="F188" i="11"/>
  <c r="I188" i="11" s="1"/>
  <c r="F187" i="11"/>
  <c r="I187" i="11" s="1"/>
  <c r="F186" i="11"/>
  <c r="I186" i="11" s="1"/>
  <c r="F185" i="11"/>
  <c r="I185" i="11" s="1"/>
  <c r="F184" i="11"/>
  <c r="I184" i="11" s="1"/>
  <c r="F183" i="11"/>
  <c r="I183" i="11" s="1"/>
  <c r="F182" i="11"/>
  <c r="I182" i="11" s="1"/>
  <c r="F181" i="11"/>
  <c r="I181" i="11" s="1"/>
  <c r="F180" i="11"/>
  <c r="I180" i="11" s="1"/>
  <c r="D173" i="11"/>
  <c r="D174" i="11"/>
  <c r="F179" i="11"/>
  <c r="I179" i="11" s="1"/>
  <c r="F178" i="11"/>
  <c r="I178" i="11" s="1"/>
  <c r="F177" i="11"/>
  <c r="I177" i="11" s="1"/>
  <c r="F176" i="11"/>
  <c r="I176" i="11" s="1"/>
  <c r="F175" i="11"/>
  <c r="I175" i="11" s="1"/>
  <c r="F141" i="11"/>
  <c r="I141" i="11" s="1"/>
  <c r="F140" i="11"/>
  <c r="I140" i="11" s="1"/>
  <c r="F139" i="11"/>
  <c r="I139" i="11" s="1"/>
  <c r="F138" i="11"/>
  <c r="I138" i="11" s="1"/>
  <c r="F137" i="11"/>
  <c r="I137" i="11" s="1"/>
  <c r="D132" i="11"/>
  <c r="D92" i="11"/>
  <c r="F92" i="11" s="1"/>
  <c r="I92" i="11" s="1"/>
  <c r="D91" i="11"/>
  <c r="F91" i="11" s="1"/>
  <c r="I91" i="11" s="1"/>
  <c r="A125" i="11"/>
  <c r="F130" i="11"/>
  <c r="I130" i="11" s="1"/>
  <c r="F129" i="11"/>
  <c r="I129" i="11" s="1"/>
  <c r="F128" i="11"/>
  <c r="I128" i="11" s="1"/>
  <c r="F127" i="11"/>
  <c r="I127" i="11" s="1"/>
  <c r="F126" i="11"/>
  <c r="I126" i="11" s="1"/>
  <c r="F114" i="11"/>
  <c r="I114" i="11" s="1"/>
  <c r="F121" i="11"/>
  <c r="I121" i="11" s="1"/>
  <c r="F124" i="11"/>
  <c r="I124" i="11" s="1"/>
  <c r="F123" i="11"/>
  <c r="I123" i="11" s="1"/>
  <c r="F120" i="11"/>
  <c r="I120" i="11" s="1"/>
  <c r="F119" i="11"/>
  <c r="I119" i="11" s="1"/>
  <c r="F118" i="11"/>
  <c r="I118" i="11" s="1"/>
  <c r="D56" i="11"/>
  <c r="F56" i="11" s="1"/>
  <c r="I56" i="11" s="1"/>
  <c r="F111" i="11"/>
  <c r="I111" i="11" s="1"/>
  <c r="F110" i="11"/>
  <c r="I110" i="11" s="1"/>
  <c r="D109" i="11"/>
  <c r="D122" i="11" s="1"/>
  <c r="F122" i="11" s="1"/>
  <c r="I122" i="11" s="1"/>
  <c r="D68" i="11"/>
  <c r="F106" i="11"/>
  <c r="I106" i="11" s="1"/>
  <c r="F107" i="11"/>
  <c r="I107" i="11" s="1"/>
  <c r="F105" i="11"/>
  <c r="I105" i="11" s="1"/>
  <c r="D66" i="11"/>
  <c r="D63" i="11"/>
  <c r="F89" i="11"/>
  <c r="I89" i="11" s="1"/>
  <c r="F88" i="11"/>
  <c r="I88" i="11" s="1"/>
  <c r="F87" i="11"/>
  <c r="I87" i="11" s="1"/>
  <c r="F86" i="11"/>
  <c r="I86" i="11" s="1"/>
  <c r="F85" i="11"/>
  <c r="I85" i="11" s="1"/>
  <c r="F84" i="11"/>
  <c r="I84" i="11" s="1"/>
  <c r="F83" i="11"/>
  <c r="I83" i="11" s="1"/>
  <c r="F82" i="11"/>
  <c r="I82" i="11" s="1"/>
  <c r="F78" i="11"/>
  <c r="I78" i="11" s="1"/>
  <c r="F76" i="11"/>
  <c r="F75" i="11"/>
  <c r="I75" i="11" s="1"/>
  <c r="F61" i="11"/>
  <c r="I61" i="11" s="1"/>
  <c r="F60" i="11"/>
  <c r="I60" i="11" s="1"/>
  <c r="A57" i="11"/>
  <c r="A59" i="11"/>
  <c r="F104" i="11"/>
  <c r="I104" i="11" s="1"/>
  <c r="F103" i="11"/>
  <c r="I103" i="11" s="1"/>
  <c r="F102" i="11"/>
  <c r="I102" i="11" s="1"/>
  <c r="F101" i="11"/>
  <c r="I101" i="11" s="1"/>
  <c r="A74" i="11"/>
  <c r="A77" i="11"/>
  <c r="A81" i="11"/>
  <c r="A90" i="11"/>
  <c r="F73" i="11"/>
  <c r="I73" i="11" s="1"/>
  <c r="F72" i="11"/>
  <c r="I72" i="11" s="1"/>
  <c r="F71" i="11"/>
  <c r="I71" i="11" s="1"/>
  <c r="F80" i="11"/>
  <c r="I80" i="11" s="1"/>
  <c r="I76" i="11" l="1"/>
  <c r="F49" i="11"/>
  <c r="I49" i="11" s="1"/>
  <c r="F48" i="11"/>
  <c r="I48" i="11" s="1"/>
  <c r="F47" i="11"/>
  <c r="I47" i="11" s="1"/>
  <c r="D40" i="11"/>
  <c r="D41" i="11"/>
  <c r="D39" i="11"/>
  <c r="D38" i="11"/>
  <c r="A42" i="11"/>
  <c r="A45" i="11"/>
  <c r="F44" i="11"/>
  <c r="I44" i="11" s="1"/>
  <c r="F43" i="11"/>
  <c r="I43" i="11" s="1"/>
  <c r="D35" i="11"/>
  <c r="F35" i="11" s="1"/>
  <c r="I35" i="11" s="1"/>
  <c r="J34" i="11" s="1"/>
  <c r="F32" i="11"/>
  <c r="I32" i="11" s="1"/>
  <c r="F31" i="11"/>
  <c r="I31" i="11" s="1"/>
  <c r="D30" i="11"/>
  <c r="D33" i="11"/>
  <c r="F33" i="11" s="1"/>
  <c r="I33" i="11" s="1"/>
  <c r="D19" i="11"/>
  <c r="D17" i="11"/>
  <c r="F16" i="11"/>
  <c r="I16" i="11" s="1"/>
  <c r="D14" i="11"/>
  <c r="D12" i="11"/>
  <c r="F27" i="11" l="1"/>
  <c r="I27" i="11" s="1"/>
  <c r="F26" i="11"/>
  <c r="I26" i="11" s="1"/>
  <c r="F28" i="11"/>
  <c r="F25" i="11"/>
  <c r="I25" i="11" s="1"/>
  <c r="F174" i="11" l="1"/>
  <c r="I174" i="11" s="1"/>
  <c r="F173" i="11"/>
  <c r="I173" i="11" s="1"/>
  <c r="F336" i="11"/>
  <c r="I336" i="11" s="1"/>
  <c r="F335" i="11"/>
  <c r="I335" i="11" s="1"/>
  <c r="F334" i="11"/>
  <c r="I334" i="11" s="1"/>
  <c r="F333" i="11"/>
  <c r="I333" i="11" s="1"/>
  <c r="F332" i="11"/>
  <c r="I332" i="11" s="1"/>
  <c r="F331" i="11"/>
  <c r="I331" i="11" s="1"/>
  <c r="F330" i="11"/>
  <c r="I330" i="11" s="1"/>
  <c r="F329" i="11"/>
  <c r="I329" i="11" s="1"/>
  <c r="F328" i="11"/>
  <c r="I328" i="11" s="1"/>
  <c r="F327" i="11"/>
  <c r="I327" i="11" s="1"/>
  <c r="F326" i="11"/>
  <c r="I326" i="11" s="1"/>
  <c r="F314" i="11"/>
  <c r="I314" i="11" s="1"/>
  <c r="F316" i="11"/>
  <c r="I316" i="11" s="1"/>
  <c r="F315" i="11"/>
  <c r="I315" i="11" s="1"/>
  <c r="F313" i="11"/>
  <c r="I313" i="11" s="1"/>
  <c r="F171" i="11"/>
  <c r="I171" i="11" s="1"/>
  <c r="F170" i="11"/>
  <c r="I170" i="11" s="1"/>
  <c r="F169" i="11"/>
  <c r="I169" i="11" s="1"/>
  <c r="F168" i="11"/>
  <c r="I168" i="11" s="1"/>
  <c r="F167" i="11"/>
  <c r="I167" i="11" s="1"/>
  <c r="F152" i="11"/>
  <c r="I152" i="11" s="1"/>
  <c r="A146" i="11"/>
  <c r="F145" i="11"/>
  <c r="I145" i="11" s="1"/>
  <c r="F144" i="11"/>
  <c r="I144" i="11" s="1"/>
  <c r="A133" i="11"/>
  <c r="F136" i="11"/>
  <c r="I136" i="11" s="1"/>
  <c r="F135" i="11"/>
  <c r="I135" i="11" s="1"/>
  <c r="F134" i="11"/>
  <c r="I134" i="11" s="1"/>
  <c r="A112" i="11"/>
  <c r="A116" i="11"/>
  <c r="F115" i="11"/>
  <c r="I115" i="11" s="1"/>
  <c r="F113" i="11"/>
  <c r="I113" i="11" s="1"/>
  <c r="A108" i="11"/>
  <c r="A99" i="11"/>
  <c r="F98" i="11"/>
  <c r="I98" i="11" s="1"/>
  <c r="F94" i="11"/>
  <c r="I94" i="11" s="1"/>
  <c r="A93" i="11"/>
  <c r="F58" i="11"/>
  <c r="I58" i="11" s="1"/>
  <c r="A53" i="11"/>
  <c r="A51" i="11"/>
  <c r="F46" i="11"/>
  <c r="I46" i="11" s="1"/>
  <c r="J172" i="11" l="1"/>
  <c r="F30" i="11"/>
  <c r="I30" i="11" s="1"/>
  <c r="J29" i="11" s="1"/>
  <c r="F24" i="1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32" i="11" l="1"/>
  <c r="I132" i="11" s="1"/>
  <c r="J131" i="11" s="1"/>
  <c r="F151" i="11"/>
  <c r="I151" i="11" s="1"/>
  <c r="F63" i="11"/>
  <c r="I63" i="11" s="1"/>
  <c r="F68" i="11"/>
  <c r="I68" i="11" s="1"/>
  <c r="F67" i="11"/>
  <c r="I67" i="11" s="1"/>
  <c r="F66" i="11"/>
  <c r="I66" i="11" s="1"/>
  <c r="F65" i="11"/>
  <c r="I65" i="11" s="1"/>
  <c r="F64" i="11"/>
  <c r="I64" i="11" s="1"/>
  <c r="F54" i="11"/>
  <c r="I54" i="11" s="1"/>
  <c r="F55" i="11"/>
  <c r="I55" i="11" s="1"/>
  <c r="F52" i="11"/>
  <c r="I52" i="11" s="1"/>
  <c r="F79" i="11"/>
  <c r="I79" i="11" s="1"/>
  <c r="J69" i="11" s="1"/>
  <c r="F117" i="11"/>
  <c r="I117" i="11" s="1"/>
  <c r="F97" i="11"/>
  <c r="I97" i="11" s="1"/>
  <c r="F109" i="11"/>
  <c r="I109" i="11" s="1"/>
  <c r="F100" i="11"/>
  <c r="I100" i="11" s="1"/>
  <c r="F150" i="11"/>
  <c r="I150" i="11" s="1"/>
  <c r="F149" i="11"/>
  <c r="I149" i="11" s="1"/>
  <c r="F148" i="11"/>
  <c r="I148" i="11" s="1"/>
  <c r="F147" i="11"/>
  <c r="I147" i="11" s="1"/>
  <c r="F306" i="11"/>
  <c r="I306" i="11" s="1"/>
  <c r="F311" i="11"/>
  <c r="I311" i="11" s="1"/>
  <c r="F310" i="11"/>
  <c r="I310" i="11" s="1"/>
  <c r="F309" i="11"/>
  <c r="I309" i="11" s="1"/>
  <c r="F308" i="11"/>
  <c r="I308" i="11" s="1"/>
  <c r="F307" i="11"/>
  <c r="I307" i="11" s="1"/>
  <c r="F305" i="11"/>
  <c r="I305" i="11" s="1"/>
  <c r="F304" i="11"/>
  <c r="I304" i="11" s="1"/>
  <c r="F303" i="11"/>
  <c r="I303" i="11" s="1"/>
  <c r="J301" i="11" l="1"/>
  <c r="J142" i="11"/>
  <c r="J95" i="11"/>
  <c r="J50" i="11"/>
  <c r="J62" i="11"/>
  <c r="F15" i="11"/>
  <c r="I15" i="11" s="1"/>
  <c r="F41" i="11" l="1"/>
  <c r="I41" i="11" s="1"/>
  <c r="F40" i="11" l="1"/>
  <c r="I40" i="11" s="1"/>
  <c r="F39" i="11" l="1"/>
  <c r="I39" i="11" s="1"/>
  <c r="F38" i="11"/>
  <c r="I38" i="11" s="1"/>
  <c r="J36" i="11" l="1"/>
  <c r="F18" i="11"/>
  <c r="I18" i="11" s="1"/>
  <c r="F14" i="11"/>
  <c r="I14" i="11" s="1"/>
  <c r="F12" i="11"/>
  <c r="I12" i="11" s="1"/>
  <c r="A10" i="11"/>
  <c r="A11" i="11"/>
  <c r="F17" i="11"/>
  <c r="I17" i="11" s="1"/>
  <c r="F13" i="11"/>
  <c r="I13" i="11" s="1"/>
  <c r="A12" i="11" l="1"/>
  <c r="A13" i="11" l="1"/>
  <c r="A14" i="11" l="1"/>
  <c r="A15" i="11" l="1"/>
  <c r="A16" i="11" l="1"/>
  <c r="A17" i="11" l="1"/>
  <c r="A18" i="11" l="1"/>
  <c r="A19" i="11" l="1"/>
  <c r="A20" i="11" l="1"/>
  <c r="A21" i="11" l="1"/>
  <c r="A22" i="11" l="1"/>
  <c r="A23" i="11" l="1"/>
  <c r="A24" i="11"/>
  <c r="A25" i="11" l="1"/>
  <c r="A26" i="11" s="1"/>
  <c r="A27" i="11" l="1"/>
  <c r="A28" i="11" l="1"/>
  <c r="A30" i="11" l="1"/>
  <c r="A31" i="11" l="1"/>
  <c r="A32" i="11" l="1"/>
  <c r="A33" i="11" s="1"/>
  <c r="A35" i="11" s="1"/>
  <c r="A38" i="11" s="1"/>
  <c r="A39" i="11" l="1"/>
  <c r="A40" i="11" l="1"/>
  <c r="A41" i="11" l="1"/>
  <c r="A43" i="11" l="1"/>
  <c r="A44" i="11" l="1"/>
  <c r="A46" i="11" l="1"/>
  <c r="A47" i="11" l="1"/>
  <c r="A48" i="11" l="1"/>
  <c r="A49" i="11" l="1"/>
  <c r="A52" i="11" l="1"/>
  <c r="A54" i="11" l="1"/>
  <c r="A55" i="11" l="1"/>
  <c r="A56" i="11" l="1"/>
  <c r="A58" i="11" l="1"/>
  <c r="A60" i="11" l="1"/>
  <c r="A61" i="11" l="1"/>
  <c r="A63" i="11" l="1"/>
  <c r="A64" i="11" l="1"/>
  <c r="A65" i="11" l="1"/>
  <c r="A66" i="11" l="1"/>
  <c r="A67" i="11" l="1"/>
  <c r="A68" i="11" l="1"/>
  <c r="A72" i="11" l="1"/>
  <c r="A71" i="11"/>
  <c r="A73" i="11" l="1"/>
  <c r="A75" i="11" l="1"/>
  <c r="A76" i="11"/>
  <c r="A79" i="11" l="1"/>
  <c r="A78" i="11"/>
  <c r="A80" i="11" l="1"/>
  <c r="A82" i="11" l="1"/>
  <c r="A83" i="11"/>
  <c r="I28" i="11"/>
  <c r="I337" i="11" s="1"/>
  <c r="A85" i="11" l="1"/>
  <c r="A84" i="11"/>
  <c r="J10" i="11"/>
  <c r="J337" i="11" s="1"/>
  <c r="J338" i="11" s="1"/>
  <c r="J339" i="11" s="1"/>
  <c r="I338" i="11"/>
  <c r="I339" i="11" s="1"/>
  <c r="A87" i="11" l="1"/>
  <c r="A86" i="11"/>
  <c r="A89" i="11" l="1"/>
  <c r="A88" i="11"/>
  <c r="A91" i="11" l="1"/>
  <c r="A92" i="11"/>
  <c r="A94" i="11" l="1"/>
  <c r="A97" i="11" s="1"/>
  <c r="A98" i="11" s="1"/>
  <c r="A100" i="11" s="1"/>
  <c r="A101" i="11" s="1"/>
  <c r="A102" i="11" s="1"/>
  <c r="A103" i="11" s="1"/>
  <c r="A104" i="11" s="1"/>
  <c r="A109" i="11" s="1"/>
  <c r="A113" i="11" s="1"/>
  <c r="A115" i="11" s="1"/>
  <c r="A117" i="11" s="1"/>
  <c r="A118" i="11" s="1"/>
  <c r="A119" i="11" s="1"/>
  <c r="A120" i="11" s="1"/>
  <c r="A121" i="11" s="1"/>
  <c r="A122" i="11" s="1"/>
  <c r="A123" i="11" s="1"/>
  <c r="A124" i="11" s="1"/>
  <c r="A126" i="11" s="1"/>
  <c r="A127" i="11" s="1"/>
  <c r="A128" i="11" s="1"/>
  <c r="A129" i="11" s="1"/>
  <c r="A130" i="11" s="1"/>
  <c r="A132" i="11" s="1"/>
  <c r="A134" i="11" s="1"/>
  <c r="A135" i="11" s="1"/>
  <c r="A136" i="11" s="1"/>
  <c r="A137" i="11" l="1"/>
  <c r="A138" i="11" s="1"/>
  <c r="A139" i="11" l="1"/>
  <c r="A140" i="11" l="1"/>
  <c r="A141" i="11" l="1"/>
  <c r="A144" i="11" l="1"/>
  <c r="A145" i="11" l="1"/>
  <c r="A147" i="11" l="1"/>
  <c r="A148" i="11" s="1"/>
  <c r="A149" i="11" s="1"/>
  <c r="A150" i="11" s="1"/>
  <c r="A151" i="11" s="1"/>
  <c r="A152" i="11" s="1"/>
  <c r="A153" i="11" l="1"/>
  <c r="A154" i="11" l="1"/>
  <c r="A155" i="11" l="1"/>
  <c r="A156" i="11" s="1"/>
  <c r="A157" i="11" s="1"/>
  <c r="A158" i="11" s="1"/>
  <c r="A159" i="11" s="1"/>
  <c r="A160" i="11" l="1"/>
  <c r="A161" i="11" l="1"/>
  <c r="A162" i="11" s="1"/>
  <c r="A163" i="11" s="1"/>
  <c r="A164" i="11" s="1"/>
  <c r="A165" i="11" s="1"/>
  <c r="A167" i="11" s="1"/>
  <c r="A168" i="11" s="1"/>
  <c r="A169" i="11" s="1"/>
  <c r="A170" i="11" l="1"/>
  <c r="A171" i="11" s="1"/>
  <c r="A173" i="11" s="1"/>
  <c r="A174" i="11" s="1"/>
  <c r="A175" i="11" s="1"/>
  <c r="A176" i="11" l="1"/>
  <c r="A177" i="11" l="1"/>
  <c r="A178" i="11" s="1"/>
  <c r="A179" i="11" s="1"/>
  <c r="A180" i="11" s="1"/>
  <c r="A181" i="11" s="1"/>
  <c r="A182" i="11" s="1"/>
  <c r="A183" i="11" l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3" i="11" l="1"/>
  <c r="A304" i="11" s="1"/>
  <c r="A305" i="11" s="1"/>
  <c r="A306" i="11" s="1"/>
  <c r="A307" i="11" s="1"/>
  <c r="A308" i="11" s="1"/>
  <c r="A309" i="11" s="1"/>
  <c r="A310" i="11" s="1"/>
  <c r="A311" i="11" s="1"/>
  <c r="A313" i="11" s="1"/>
  <c r="A314" i="11" s="1"/>
  <c r="A315" i="11" s="1"/>
  <c r="A316" i="11" s="1"/>
  <c r="A317" i="11" s="1"/>
  <c r="A318" i="11" l="1"/>
  <c r="A319" i="11" s="1"/>
  <c r="A320" i="11" l="1"/>
  <c r="A321" i="11" s="1"/>
  <c r="A322" i="11" s="1"/>
  <c r="A323" i="11" s="1"/>
  <c r="A324" i="11" s="1"/>
  <c r="A326" i="11" s="1"/>
  <c r="A327" i="11" s="1"/>
  <c r="A328" i="11" l="1"/>
  <c r="A329" i="11" s="1"/>
  <c r="A330" i="11" s="1"/>
  <c r="A331" i="11" s="1"/>
  <c r="A332" i="11" s="1"/>
  <c r="A333" i="11" s="1"/>
  <c r="A334" i="11" s="1"/>
  <c r="A335" i="11" s="1"/>
  <c r="A336" i="11" s="1"/>
</calcChain>
</file>

<file path=xl/sharedStrings.xml><?xml version="1.0" encoding="utf-8"?>
<sst xmlns="http://schemas.openxmlformats.org/spreadsheetml/2006/main" count="643" uniqueCount="345">
  <si>
    <t>UNIT</t>
  </si>
  <si>
    <t>DESCRIPTION</t>
  </si>
  <si>
    <t>TRADE COST</t>
  </si>
  <si>
    <t>ITEM #</t>
  </si>
  <si>
    <t>QTY.</t>
  </si>
  <si>
    <t>ITEM COST</t>
  </si>
  <si>
    <t>Estimate of Materials and Cost of Construction</t>
  </si>
  <si>
    <t>QTY WITH
WASTAGE</t>
  </si>
  <si>
    <t>WASTAGE</t>
  </si>
  <si>
    <t>LF</t>
  </si>
  <si>
    <t>SUB TOTAL</t>
  </si>
  <si>
    <t xml:space="preserve"> UNIT COST</t>
  </si>
  <si>
    <t xml:space="preserve">WOOD PLASTICS &amp; COMPOSITES </t>
  </si>
  <si>
    <t xml:space="preserve">OVERHEAD &amp; PROFIT </t>
  </si>
  <si>
    <t xml:space="preserve">SUBTOTAL </t>
  </si>
  <si>
    <t>CSI DIV #</t>
  </si>
  <si>
    <t>DIV-06</t>
  </si>
  <si>
    <t>DIV-03</t>
  </si>
  <si>
    <t xml:space="preserve">CONCRETE </t>
  </si>
  <si>
    <t>DIV-05</t>
  </si>
  <si>
    <t xml:space="preserve">METALS </t>
  </si>
  <si>
    <t xml:space="preserve">STRUCTURAL STEEL FRAMING </t>
  </si>
  <si>
    <t>EA</t>
  </si>
  <si>
    <t xml:space="preserve">ARCHITECTURAL METALS </t>
  </si>
  <si>
    <t>DIV-26</t>
  </si>
  <si>
    <t xml:space="preserve">Smoke Detector </t>
  </si>
  <si>
    <t>DIV-22</t>
  </si>
  <si>
    <t xml:space="preserve">PLUMBING </t>
  </si>
  <si>
    <t xml:space="preserve">PLUMBING FIXTURES </t>
  </si>
  <si>
    <t>LS</t>
  </si>
  <si>
    <t>SF</t>
  </si>
  <si>
    <t>DIV-09</t>
  </si>
  <si>
    <t xml:space="preserve">FINISHES </t>
  </si>
  <si>
    <t>FLOORING</t>
  </si>
  <si>
    <t xml:space="preserve">PAINT </t>
  </si>
  <si>
    <t xml:space="preserve">CEILING </t>
  </si>
  <si>
    <t>DIV-08</t>
  </si>
  <si>
    <t xml:space="preserve">OPENINGS </t>
  </si>
  <si>
    <t xml:space="preserve">SHEATHING </t>
  </si>
  <si>
    <t xml:space="preserve">FINISH CARPENTRY </t>
  </si>
  <si>
    <t xml:space="preserve">MILLWORK </t>
  </si>
  <si>
    <t>DIV-07</t>
  </si>
  <si>
    <t xml:space="preserve">THERMAL &amp; MOISTURE PROTECTION </t>
  </si>
  <si>
    <t xml:space="preserve">SPECIALITIES </t>
  </si>
  <si>
    <t>DIV-10</t>
  </si>
  <si>
    <t xml:space="preserve">Sealant </t>
  </si>
  <si>
    <t xml:space="preserve">STEEL DOORS &amp; FRAMES </t>
  </si>
  <si>
    <t xml:space="preserve">MISC </t>
  </si>
  <si>
    <t xml:space="preserve">5/8" Thick Gypsum Wall Board </t>
  </si>
  <si>
    <t xml:space="preserve">DRY WALLS </t>
  </si>
  <si>
    <t xml:space="preserve">WALL FINISHES </t>
  </si>
  <si>
    <t xml:space="preserve">BATHROOM ACCESSORIES </t>
  </si>
  <si>
    <t xml:space="preserve">Soap Dispenser </t>
  </si>
  <si>
    <t>Toilet Paper Dispenser</t>
  </si>
  <si>
    <t>Grab Bar</t>
  </si>
  <si>
    <t xml:space="preserve">PLUMBING PIPING </t>
  </si>
  <si>
    <t xml:space="preserve">Flush Valve Water Closet </t>
  </si>
  <si>
    <t xml:space="preserve">Flush Valve Water Closet ADA </t>
  </si>
  <si>
    <t>PLUMBING EQUIPMENTS</t>
  </si>
  <si>
    <t xml:space="preserve">ELECTRICAL &amp; FIRE AlARM </t>
  </si>
  <si>
    <t xml:space="preserve">LIGHTNING </t>
  </si>
  <si>
    <t xml:space="preserve">Exit Sign </t>
  </si>
  <si>
    <t xml:space="preserve">Duplex Receptacle </t>
  </si>
  <si>
    <t xml:space="preserve">Electric Panels </t>
  </si>
  <si>
    <t xml:space="preserve">Dixonnect Switch </t>
  </si>
  <si>
    <t xml:space="preserve">Quad Receptacle </t>
  </si>
  <si>
    <t xml:space="preserve">FIRE ALARM </t>
  </si>
  <si>
    <t xml:space="preserve">Fire Alarm Control Panel </t>
  </si>
  <si>
    <t>Fire Alarm Strobe</t>
  </si>
  <si>
    <t>Fire Alarm Stobe Weather Proof</t>
  </si>
  <si>
    <t xml:space="preserve">Horn Strobe </t>
  </si>
  <si>
    <t xml:space="preserve">Pull Station </t>
  </si>
  <si>
    <t xml:space="preserve">Tamper Switch </t>
  </si>
  <si>
    <t xml:space="preserve">Fire Alarm Annuciator </t>
  </si>
  <si>
    <t>DIV-25</t>
  </si>
  <si>
    <t xml:space="preserve">MECHANICAL  </t>
  </si>
  <si>
    <t xml:space="preserve">8" Dia Duct </t>
  </si>
  <si>
    <t xml:space="preserve">10" Dia Duct </t>
  </si>
  <si>
    <t>DIV-02</t>
  </si>
  <si>
    <t xml:space="preserve">EXISTING CONDITIONS </t>
  </si>
  <si>
    <t xml:space="preserve">DEMOLITION &amp; REMOVALS </t>
  </si>
  <si>
    <t xml:space="preserve">Debris Disposal Allowance @ 33.33% of Demolition Cost </t>
  </si>
  <si>
    <r>
      <rPr>
        <b/>
        <sz val="12"/>
        <rFont val="Calibri"/>
        <family val="2"/>
        <scheme val="minor"/>
      </rPr>
      <t>90.01:</t>
    </r>
    <r>
      <rPr>
        <sz val="12"/>
        <rFont val="Calibri"/>
        <family val="2"/>
        <scheme val="minor"/>
      </rPr>
      <t>Remove Plumbing Fixtures along w/ Vanity Top,Connected Domestic Cold/hot Water Supply,Waste &amp; Vent Piping &amp; Prepare Existing Piping for Reconnections at New Location.</t>
    </r>
  </si>
  <si>
    <r>
      <rPr>
        <b/>
        <sz val="12"/>
        <rFont val="Calibri"/>
        <family val="2"/>
        <scheme val="minor"/>
      </rPr>
      <t>90.02</t>
    </r>
    <r>
      <rPr>
        <sz val="12"/>
        <rFont val="Calibri"/>
        <family val="2"/>
        <scheme val="minor"/>
      </rPr>
      <t>:Remove Plumbing Fixtures along w/ Connected Domestic Cold/hot Water Supply,Waste &amp; Vent Piping &amp; Prepare Existing Piping for Reconnections at New Location.</t>
    </r>
  </si>
  <si>
    <r>
      <rPr>
        <b/>
        <sz val="12"/>
        <rFont val="Calibri"/>
        <family val="2"/>
        <scheme val="minor"/>
      </rPr>
      <t>90.13</t>
    </r>
    <r>
      <rPr>
        <sz val="12"/>
        <rFont val="Calibri"/>
        <family val="2"/>
        <scheme val="minor"/>
      </rPr>
      <t xml:space="preserve">:Remove Portion of Existing Slab for New Trench Drain &amp; Recessed Slab </t>
    </r>
  </si>
  <si>
    <r>
      <rPr>
        <b/>
        <sz val="12"/>
        <rFont val="Calibri"/>
        <family val="2"/>
        <scheme val="minor"/>
      </rPr>
      <t>90.12:</t>
    </r>
    <r>
      <rPr>
        <sz val="12"/>
        <rFont val="Calibri"/>
        <family val="2"/>
        <scheme val="minor"/>
      </rPr>
      <t>Remove of Portion of Existing Slab for New Isolated Slab.</t>
    </r>
  </si>
  <si>
    <r>
      <rPr>
        <b/>
        <sz val="12"/>
        <rFont val="Calibri"/>
        <family val="2"/>
        <scheme val="minor"/>
      </rPr>
      <t>90.11</t>
    </r>
    <r>
      <rPr>
        <sz val="12"/>
        <rFont val="Calibri"/>
        <family val="2"/>
        <scheme val="minor"/>
      </rPr>
      <t xml:space="preserve">:Remove Existing Exterior Gypsum Board Ceiling </t>
    </r>
  </si>
  <si>
    <r>
      <rPr>
        <b/>
        <sz val="12"/>
        <rFont val="Calibri"/>
        <family val="2"/>
        <scheme val="minor"/>
      </rPr>
      <t>90.10:</t>
    </r>
    <r>
      <rPr>
        <sz val="12"/>
        <rFont val="Calibri"/>
        <family val="2"/>
        <scheme val="minor"/>
      </rPr>
      <t>Remove Existing Faded Break Metal Surround</t>
    </r>
  </si>
  <si>
    <r>
      <rPr>
        <b/>
        <sz val="12"/>
        <rFont val="Calibri"/>
        <family val="2"/>
        <scheme val="minor"/>
      </rPr>
      <t>90.09</t>
    </r>
    <r>
      <rPr>
        <sz val="12"/>
        <rFont val="Calibri"/>
        <family val="2"/>
        <scheme val="minor"/>
      </rPr>
      <t>:Existing Exterior Slab to be Removed for Construction of infill Brick Veneer Wall</t>
    </r>
  </si>
  <si>
    <r>
      <rPr>
        <b/>
        <sz val="12"/>
        <rFont val="Calibri"/>
        <family val="2"/>
        <scheme val="minor"/>
      </rPr>
      <t>90.08</t>
    </r>
    <r>
      <rPr>
        <sz val="12"/>
        <rFont val="Calibri"/>
        <family val="2"/>
        <scheme val="minor"/>
      </rPr>
      <t>:Existing Exterior Slab to be Removed for Construction of New Footing &amp; Brick Veneer Wall</t>
    </r>
  </si>
  <si>
    <r>
      <rPr>
        <b/>
        <sz val="12"/>
        <rFont val="Calibri"/>
        <family val="2"/>
        <scheme val="minor"/>
      </rPr>
      <t>90.07</t>
    </r>
    <r>
      <rPr>
        <sz val="12"/>
        <rFont val="Calibri"/>
        <family val="2"/>
        <scheme val="minor"/>
      </rPr>
      <t xml:space="preserve">:Remove Portion of Existing Exterior Gypsum Board,Metal Studs,Sheathing &amp;  Brick Veneer Wall </t>
    </r>
  </si>
  <si>
    <r>
      <rPr>
        <b/>
        <sz val="12"/>
        <rFont val="Calibri"/>
        <family val="2"/>
        <scheme val="minor"/>
      </rPr>
      <t>90.06</t>
    </r>
    <r>
      <rPr>
        <sz val="12"/>
        <rFont val="Calibri"/>
        <family val="2"/>
        <scheme val="minor"/>
      </rPr>
      <t>:Remove Existing Overhead door &amp; Frame</t>
    </r>
  </si>
  <si>
    <r>
      <rPr>
        <b/>
        <sz val="12"/>
        <rFont val="Calibri"/>
        <family val="2"/>
        <scheme val="minor"/>
      </rPr>
      <t>90.05</t>
    </r>
    <r>
      <rPr>
        <sz val="12"/>
        <rFont val="Calibri"/>
        <family val="2"/>
        <scheme val="minor"/>
      </rPr>
      <t xml:space="preserve">:Remove Existing Storefront from Slab to Beam.Remove Exisitng Section of Triangle Storefront above Beam to Roof </t>
    </r>
  </si>
  <si>
    <r>
      <rPr>
        <b/>
        <sz val="12"/>
        <rFont val="Calibri"/>
        <family val="2"/>
        <scheme val="minor"/>
      </rPr>
      <t>90.04</t>
    </r>
    <r>
      <rPr>
        <sz val="12"/>
        <rFont val="Calibri"/>
        <family val="2"/>
        <scheme val="minor"/>
      </rPr>
      <t>:Remove Existing Storefront Door</t>
    </r>
  </si>
  <si>
    <r>
      <rPr>
        <b/>
        <sz val="12"/>
        <rFont val="Calibri"/>
        <family val="2"/>
        <scheme val="minor"/>
      </rPr>
      <t>90.03</t>
    </r>
    <r>
      <rPr>
        <sz val="12"/>
        <rFont val="Calibri"/>
        <family val="2"/>
        <scheme val="minor"/>
      </rPr>
      <t xml:space="preserve">:Remove Existing Section of Storefront </t>
    </r>
  </si>
  <si>
    <r>
      <rPr>
        <b/>
        <sz val="12"/>
        <rFont val="Calibri"/>
        <family val="2"/>
        <scheme val="minor"/>
      </rPr>
      <t>90.02</t>
    </r>
    <r>
      <rPr>
        <sz val="12"/>
        <rFont val="Calibri"/>
        <family val="2"/>
        <scheme val="minor"/>
      </rPr>
      <t xml:space="preserve">:Remove Existing Door,Door Frame &amp; Hardware </t>
    </r>
  </si>
  <si>
    <r>
      <rPr>
        <b/>
        <sz val="12"/>
        <rFont val="Calibri"/>
        <family val="2"/>
        <scheme val="minor"/>
      </rPr>
      <t>90.01</t>
    </r>
    <r>
      <rPr>
        <sz val="12"/>
        <rFont val="Calibri"/>
        <family val="2"/>
        <scheme val="minor"/>
      </rPr>
      <t>:Remove Existing Wall</t>
    </r>
  </si>
  <si>
    <r>
      <rPr>
        <b/>
        <sz val="12"/>
        <rFont val="Calibri"/>
        <family val="2"/>
        <scheme val="minor"/>
      </rPr>
      <t>90.04</t>
    </r>
    <r>
      <rPr>
        <sz val="12"/>
        <rFont val="Calibri"/>
        <family val="2"/>
        <scheme val="minor"/>
      </rPr>
      <t>:Remove Existing Storefront Double Door</t>
    </r>
  </si>
  <si>
    <t>DIV-04</t>
  </si>
  <si>
    <t xml:space="preserve">MASONARY </t>
  </si>
  <si>
    <t xml:space="preserve">New Concrete Slab to Match Existing </t>
  </si>
  <si>
    <t>New 6" Thick Concrete Slab</t>
  </si>
  <si>
    <t>Recessed Slab</t>
  </si>
  <si>
    <t xml:space="preserve">New Concrete Trench Drain of 6" Thick Walls,&amp; 8" Thick Base Reinforced w/ #4 Bars </t>
  </si>
  <si>
    <t>CY</t>
  </si>
  <si>
    <r>
      <t xml:space="preserve">Brick Veneer to Match Existing 
</t>
    </r>
    <r>
      <rPr>
        <sz val="12"/>
        <color rgb="FFFF0000"/>
        <rFont val="Calibri"/>
        <family val="2"/>
        <scheme val="minor"/>
      </rPr>
      <t xml:space="preserve">Height Assumed to be 12' underside of beam &amp; New Concrete </t>
    </r>
  </si>
  <si>
    <t xml:space="preserve">LIGHT GUAGE FRAMING </t>
  </si>
  <si>
    <t>6" Thick Metal Stud Framing @ 16"o.c at Exterior Brick Veneer Wall</t>
  </si>
  <si>
    <t>3-5/8" Thick Metal Stud Framing @ 16"o.c at Exterior Eifs Wall</t>
  </si>
  <si>
    <t xml:space="preserve">3-5/8" Thick Metal Stud Framing @ 16"o.c Typical at Interior Partitions </t>
  </si>
  <si>
    <t xml:space="preserve">6" Thick Metal Stud Framing @ 16"o.c Typical at Interior Partitions </t>
  </si>
  <si>
    <t>Provide L3x2 Under all Edges of RTU &amp; Around Duct Penetrations</t>
  </si>
  <si>
    <t>L1.5xL1.5x1/4 (Ea Side of Joists welded to Joists to top chord)</t>
  </si>
  <si>
    <t>Chain link Fence</t>
  </si>
  <si>
    <t xml:space="preserve">5/8" Thick Exterior Grade Fiberglass Gypsum Board Sheathing </t>
  </si>
  <si>
    <t xml:space="preserve">Wrap Existing Columns in Break Metal to Match Color w/ Storefront </t>
  </si>
  <si>
    <t xml:space="preserve">Steel Grating at Trench </t>
  </si>
  <si>
    <t xml:space="preserve">Wood Casing at Openings </t>
  </si>
  <si>
    <t xml:space="preserve">Break Metal Cap to Match Storefront at Brick Monument Sign Pilaster </t>
  </si>
  <si>
    <t>WOOD BLOCKING</t>
  </si>
  <si>
    <t>Wood Blocking Allowance for Partitions @ 0.25$ per square feet, shelving,brackets,displays,grab bars,handrails and all wall mounted Equipments  @ 75$ per item</t>
  </si>
  <si>
    <r>
      <rPr>
        <b/>
        <sz val="12"/>
        <rFont val="Calibri"/>
        <family val="2"/>
        <scheme val="minor"/>
      </rPr>
      <t>Knee Wall at Reception Desk:</t>
    </r>
    <r>
      <rPr>
        <sz val="12"/>
        <rFont val="Calibri"/>
        <family val="2"/>
        <scheme val="minor"/>
      </rPr>
      <t xml:space="preserve">5/8" Thick Gypsum Wall Board Ea.Side over 2x4 Wood Studs Framing </t>
    </r>
  </si>
  <si>
    <t xml:space="preserve">White Melamine Shelves </t>
  </si>
  <si>
    <t>Plastic Laminate Cabinets w/ Adjustable Shelves Provided by owner installed by Contractor</t>
  </si>
  <si>
    <t xml:space="preserve">Thru Wall Flashing at Grade </t>
  </si>
  <si>
    <t>Sound Attenuation Batt at Exterior Walls</t>
  </si>
  <si>
    <t xml:space="preserve">2" Thick Eifs Color to be Determined </t>
  </si>
  <si>
    <t>Sound Attenuation Batt at Interior Walls</t>
  </si>
  <si>
    <t xml:space="preserve">ALUMINIUM DOORS &amp; FRAMES </t>
  </si>
  <si>
    <t xml:space="preserve">WOOD &amp; GLASS DOORS 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</si>
  <si>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7'-0"x3'-0"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D3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>Wood/ Glass Door w/ Aluminium Frame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</si>
  <si>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7'-8"x6'-0"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D2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Double Aluminium Storefront Door w/ Aluminium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</si>
  <si>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7'-0"x3'-0"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D4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Wood Doors w/ Hollow Metal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</si>
  <si>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7'-8"x3-0"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D1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Aluminium Door w/ Aluminium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</si>
  <si>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7'-0"x6'-0"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D5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>Double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Wood Doors w/ Hollow Metal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</si>
  <si>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7'-0"x3'-0"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D6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Hollow Metal Door w/ Hollow Metal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</si>
  <si>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7'-0"x6'-0"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D7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Hollow Metal Door w/ Hollow Metal Frame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</si>
  <si>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7'-0"x3'-0"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D8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Hollow Metal Door w/ Hollow Metal Frame </t>
    </r>
  </si>
  <si>
    <t xml:space="preserve">HARDWARE SET </t>
  </si>
  <si>
    <r>
      <rPr>
        <b/>
        <sz val="12"/>
        <rFont val="Calibri"/>
        <family val="2"/>
        <scheme val="minor"/>
      </rPr>
      <t>Hardware Set:1(Single Exterior Storefront Entry)</t>
    </r>
    <r>
      <rPr>
        <sz val="12"/>
        <rFont val="Calibri"/>
        <family val="2"/>
        <scheme val="minor"/>
      </rPr>
      <t xml:space="preserve">
Lock Cylinder
Continous Hinges
Door Pull
Door Push 
Closer
Weatherstripping
threshold
Sweep</t>
    </r>
  </si>
  <si>
    <r>
      <rPr>
        <b/>
        <sz val="12"/>
        <rFont val="Calibri"/>
        <family val="2"/>
        <scheme val="minor"/>
      </rPr>
      <t>Hardware Set:2(Double Exterior Storefront Entry)</t>
    </r>
    <r>
      <rPr>
        <sz val="12"/>
        <rFont val="Calibri"/>
        <family val="2"/>
        <scheme val="minor"/>
      </rPr>
      <t xml:space="preserve">
Lock Cylinder
Continous Hinges-2EA
Door Pull-2EA
Door Push-2EA
Closer-2EA
Weatherstripping
threshold
Sweep-2EA</t>
    </r>
  </si>
  <si>
    <r>
      <rPr>
        <b/>
        <sz val="12"/>
        <rFont val="Calibri"/>
        <family val="2"/>
        <scheme val="minor"/>
      </rPr>
      <t>Hardware Set:3(Single Exterior)</t>
    </r>
    <r>
      <rPr>
        <sz val="12"/>
        <rFont val="Calibri"/>
        <family val="2"/>
        <scheme val="minor"/>
      </rPr>
      <t xml:space="preserve">
Entry Function Lock Set
Ball Bearing Butts
Silencers-3EA
Closer-2EA
Weatherstripping
Threshold
Sweep</t>
    </r>
  </si>
  <si>
    <r>
      <rPr>
        <b/>
        <sz val="12"/>
        <rFont val="Calibri"/>
        <family val="2"/>
        <scheme val="minor"/>
      </rPr>
      <t>Hardware Set:4(Double Exterior)</t>
    </r>
    <r>
      <rPr>
        <sz val="12"/>
        <rFont val="Calibri"/>
        <family val="2"/>
        <scheme val="minor"/>
      </rPr>
      <t xml:space="preserve">
Entry Function Lock Set
Ball Bearing Butts-6EA
Head &amp; Foot Bolt
Closer-2EA
Weatherstripping
Threshold
Sweep</t>
    </r>
  </si>
  <si>
    <r>
      <rPr>
        <b/>
        <sz val="12"/>
        <rFont val="Calibri"/>
        <family val="2"/>
        <scheme val="minor"/>
      </rPr>
      <t>Hardware Set:5(Single Passage)</t>
    </r>
    <r>
      <rPr>
        <sz val="12"/>
        <rFont val="Calibri"/>
        <family val="2"/>
        <scheme val="minor"/>
      </rPr>
      <t xml:space="preserve">
Passage Function Lock Set
Ball Bearing Butts-3EA
Silencers-3EA
Wall Stop
Closer</t>
    </r>
  </si>
  <si>
    <r>
      <rPr>
        <b/>
        <sz val="12"/>
        <rFont val="Calibri"/>
        <family val="2"/>
        <scheme val="minor"/>
      </rPr>
      <t>Hardware Set:8(Toilet)</t>
    </r>
    <r>
      <rPr>
        <sz val="12"/>
        <rFont val="Calibri"/>
        <family val="2"/>
        <scheme val="minor"/>
      </rPr>
      <t xml:space="preserve">
Ball Bearing Butts-3EA
Push Plate
Door Pull
Closer
Silencers-3EA
Wall Stop</t>
    </r>
  </si>
  <si>
    <r>
      <rPr>
        <b/>
        <sz val="12"/>
        <rFont val="Calibri"/>
        <family val="2"/>
        <scheme val="minor"/>
      </rPr>
      <t>Hardware Set:6(Double Passage)</t>
    </r>
    <r>
      <rPr>
        <sz val="12"/>
        <rFont val="Calibri"/>
        <family val="2"/>
        <scheme val="minor"/>
      </rPr>
      <t xml:space="preserve">
Passage Function Lock Set
Ball Bearing Butts-6EA
Head &amp; Foot Bolt
Wall Stop-2EA
Closer-2EA</t>
    </r>
  </si>
  <si>
    <t xml:space="preserve">Power &amp; Overhead Door Opener for Overhead doors </t>
  </si>
  <si>
    <t xml:space="preserve">STOREFRONT </t>
  </si>
  <si>
    <r>
      <rPr>
        <b/>
        <sz val="12"/>
        <rFont val="Calibri"/>
        <family val="2"/>
        <scheme val="minor"/>
      </rPr>
      <t>Inteior Storefront System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</t>
    </r>
    <r>
      <rPr>
        <sz val="12"/>
        <rFont val="Calibri"/>
        <family val="2"/>
        <scheme val="minor"/>
      </rPr>
      <t xml:space="preserve">:Kawneer
</t>
    </r>
    <r>
      <rPr>
        <b/>
        <sz val="12"/>
        <rFont val="Calibri"/>
        <family val="2"/>
        <scheme val="minor"/>
      </rPr>
      <t>System</t>
    </r>
    <r>
      <rPr>
        <sz val="12"/>
        <rFont val="Calibri"/>
        <family val="2"/>
        <scheme val="minor"/>
      </rPr>
      <t xml:space="preserve">:Tri-Fab 400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1/4" Single Glazed,Tempered Glazing
</t>
    </r>
    <r>
      <rPr>
        <b/>
        <sz val="12"/>
        <rFont val="Calibri"/>
        <family val="2"/>
        <scheme val="minor"/>
      </rPr>
      <t>Frame Finish:</t>
    </r>
    <r>
      <rPr>
        <sz val="12"/>
        <rFont val="Calibri"/>
        <family val="2"/>
        <scheme val="minor"/>
      </rPr>
      <t xml:space="preserve">Clear Anodized Aluminium </t>
    </r>
  </si>
  <si>
    <r>
      <rPr>
        <b/>
        <sz val="12"/>
        <rFont val="Calibri"/>
        <family val="2"/>
        <scheme val="minor"/>
      </rPr>
      <t>Exterior Storefront System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</t>
    </r>
    <r>
      <rPr>
        <sz val="12"/>
        <rFont val="Calibri"/>
        <family val="2"/>
        <scheme val="minor"/>
      </rPr>
      <t xml:space="preserve">:Kawneer
</t>
    </r>
    <r>
      <rPr>
        <b/>
        <sz val="12"/>
        <rFont val="Calibri"/>
        <family val="2"/>
        <scheme val="minor"/>
      </rPr>
      <t>System</t>
    </r>
    <r>
      <rPr>
        <sz val="12"/>
        <rFont val="Calibri"/>
        <family val="2"/>
        <scheme val="minor"/>
      </rPr>
      <t xml:space="preserve">:Tri-Fab 451T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1" Insulated Tempered
</t>
    </r>
    <r>
      <rPr>
        <b/>
        <sz val="12"/>
        <rFont val="Calibri"/>
        <family val="2"/>
        <scheme val="minor"/>
      </rPr>
      <t>Frame Finish:</t>
    </r>
    <r>
      <rPr>
        <sz val="12"/>
        <rFont val="Calibri"/>
        <family val="2"/>
        <scheme val="minor"/>
      </rPr>
      <t xml:space="preserve">To Match Existing,Dark bronze </t>
    </r>
  </si>
  <si>
    <t xml:space="preserve">Millwork Hardware Allowance </t>
  </si>
  <si>
    <t xml:space="preserve">5/8" Thick Moisture Resistant Gypsum Wall Board at Wet Locations </t>
  </si>
  <si>
    <r>
      <rPr>
        <b/>
        <sz val="12"/>
        <rFont val="Calibri"/>
        <family val="2"/>
        <scheme val="minor"/>
      </rPr>
      <t>CPT1:</t>
    </r>
    <r>
      <rPr>
        <sz val="12"/>
        <rFont val="Calibri"/>
        <family val="2"/>
        <scheme val="minor"/>
      </rPr>
      <t xml:space="preserve">Carpet Flooring Miliken Lyceum Collection
</t>
    </r>
    <r>
      <rPr>
        <b/>
        <sz val="12"/>
        <rFont val="Calibri"/>
        <family val="2"/>
        <scheme val="minor"/>
      </rPr>
      <t>Design:</t>
    </r>
    <r>
      <rPr>
        <sz val="12"/>
        <rFont val="Calibri"/>
        <family val="2"/>
        <scheme val="minor"/>
      </rPr>
      <t xml:space="preserve">Arsitotle Trimline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Lava Rock+Blue Green (All three Accent Slots)
Size:1Mx1M/0.31" Thick Monolithic Installation
</t>
    </r>
    <r>
      <rPr>
        <b/>
        <sz val="12"/>
        <rFont val="Calibri"/>
        <family val="2"/>
        <scheme val="minor"/>
      </rPr>
      <t>Contact</t>
    </r>
    <r>
      <rPr>
        <sz val="12"/>
        <rFont val="Calibri"/>
        <family val="2"/>
        <scheme val="minor"/>
      </rPr>
      <t>:Heide Burmeister (704)-661-1876</t>
    </r>
  </si>
  <si>
    <r>
      <rPr>
        <b/>
        <sz val="12"/>
        <rFont val="Calibri"/>
        <family val="2"/>
        <scheme val="minor"/>
      </rPr>
      <t>LVT1:</t>
    </r>
    <r>
      <rPr>
        <sz val="12"/>
        <rFont val="Calibri"/>
        <family val="2"/>
        <scheme val="minor"/>
      </rPr>
      <t xml:space="preserve">Luxury Vinyl Tile Miliken Stone Collection
</t>
    </r>
    <r>
      <rPr>
        <b/>
        <sz val="12"/>
        <rFont val="Calibri"/>
        <family val="2"/>
        <scheme val="minor"/>
      </rPr>
      <t>Design:</t>
    </r>
    <r>
      <rPr>
        <sz val="12"/>
        <rFont val="Calibri"/>
        <family val="2"/>
        <scheme val="minor"/>
      </rPr>
      <t xml:space="preserve">Stone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STN108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18"x36"/0.100" Thick 
</t>
    </r>
    <r>
      <rPr>
        <b/>
        <sz val="12"/>
        <rFont val="Calibri"/>
        <family val="2"/>
        <scheme val="minor"/>
      </rPr>
      <t>Contact</t>
    </r>
    <r>
      <rPr>
        <sz val="12"/>
        <rFont val="Calibri"/>
        <family val="2"/>
        <scheme val="minor"/>
      </rPr>
      <t>:Heide Burmeister (704)-661-1876</t>
    </r>
  </si>
  <si>
    <r>
      <rPr>
        <b/>
        <sz val="12"/>
        <rFont val="Calibri"/>
        <family val="2"/>
        <scheme val="minor"/>
      </rPr>
      <t>QT1:</t>
    </r>
    <r>
      <rPr>
        <sz val="12"/>
        <rFont val="Calibri"/>
        <family val="2"/>
        <scheme val="minor"/>
      </rPr>
      <t xml:space="preserve">Quartz Tile Upofloor Marble Collection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9702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24"x24"/0.08" Thick 
</t>
    </r>
    <r>
      <rPr>
        <b/>
        <sz val="12"/>
        <rFont val="Calibri"/>
        <family val="2"/>
        <scheme val="minor"/>
      </rPr>
      <t>Contact</t>
    </r>
    <r>
      <rPr>
        <sz val="12"/>
        <rFont val="Calibri"/>
        <family val="2"/>
        <scheme val="minor"/>
      </rPr>
      <t>:Jake Clary (571) 465-0045</t>
    </r>
  </si>
  <si>
    <r>
      <rPr>
        <b/>
        <sz val="12"/>
        <rFont val="Calibri"/>
        <family val="2"/>
        <scheme val="minor"/>
      </rPr>
      <t>QT2:</t>
    </r>
    <r>
      <rPr>
        <sz val="12"/>
        <rFont val="Calibri"/>
        <family val="2"/>
        <scheme val="minor"/>
      </rPr>
      <t xml:space="preserve">Quartz Tile Upofloor Marble Collection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9703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24"x24"/0.08" Thick 
</t>
    </r>
    <r>
      <rPr>
        <b/>
        <sz val="12"/>
        <rFont val="Calibri"/>
        <family val="2"/>
        <scheme val="minor"/>
      </rPr>
      <t>Contact</t>
    </r>
    <r>
      <rPr>
        <sz val="12"/>
        <rFont val="Calibri"/>
        <family val="2"/>
        <scheme val="minor"/>
      </rPr>
      <t>:Jake Clary (571) 465-0045</t>
    </r>
  </si>
  <si>
    <r>
      <rPr>
        <b/>
        <sz val="12"/>
        <rFont val="Calibri"/>
        <family val="2"/>
        <scheme val="minor"/>
      </rPr>
      <t>RES1:</t>
    </r>
    <r>
      <rPr>
        <sz val="12"/>
        <rFont val="Calibri"/>
        <family val="2"/>
        <scheme val="minor"/>
      </rPr>
      <t xml:space="preserve">Resinous Flooring Stonhard resinous Flooring System
</t>
    </r>
    <r>
      <rPr>
        <b/>
        <sz val="12"/>
        <rFont val="Calibri"/>
        <family val="2"/>
        <scheme val="minor"/>
      </rPr>
      <t>Mortar Base:</t>
    </r>
    <r>
      <rPr>
        <sz val="12"/>
        <rFont val="Calibri"/>
        <family val="2"/>
        <scheme val="minor"/>
      </rPr>
      <t>Stonclad GS</t>
    </r>
    <r>
      <rPr>
        <b/>
        <sz val="12"/>
        <rFont val="Calibri"/>
        <family val="2"/>
        <scheme val="minor"/>
      </rPr>
      <t xml:space="preserve">
Top Coat:</t>
    </r>
    <r>
      <rPr>
        <sz val="12"/>
        <rFont val="Calibri"/>
        <family val="2"/>
        <scheme val="minor"/>
      </rPr>
      <t>Stonekote GS4</t>
    </r>
    <r>
      <rPr>
        <b/>
        <sz val="12"/>
        <rFont val="Calibri"/>
        <family val="2"/>
        <scheme val="minor"/>
      </rPr>
      <t xml:space="preserve">
Seal Coat:</t>
    </r>
    <r>
      <rPr>
        <sz val="12"/>
        <rFont val="Calibri"/>
        <family val="2"/>
        <scheme val="minor"/>
      </rPr>
      <t xml:space="preserve">Stoneseal SK6(Gloss Finish)
</t>
    </r>
    <r>
      <rPr>
        <b/>
        <sz val="12"/>
        <rFont val="Calibri"/>
        <family val="2"/>
        <scheme val="minor"/>
      </rPr>
      <t>Overall System thickness:</t>
    </r>
    <r>
      <rPr>
        <sz val="12"/>
        <rFont val="Calibri"/>
        <family val="2"/>
        <scheme val="minor"/>
      </rPr>
      <t xml:space="preserve">3/16"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Silver Gray 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>Justin Clarke (704)351-3049</t>
    </r>
  </si>
  <si>
    <t xml:space="preserve">Transition Strips </t>
  </si>
  <si>
    <r>
      <rPr>
        <b/>
        <sz val="12"/>
        <rFont val="Calibri"/>
        <family val="2"/>
        <scheme val="minor"/>
      </rPr>
      <t>PFT1:</t>
    </r>
    <r>
      <rPr>
        <sz val="12"/>
        <rFont val="Calibri"/>
        <family val="2"/>
        <scheme val="minor"/>
      </rPr>
      <t xml:space="preserve">Porcelain Tile Flooring
Crossville Shades Collection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AV248 Thunder
Upolished Finish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6"x24"/10.5mm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>Paul Wilson (Clayton Tile)(864) 787-2958</t>
    </r>
  </si>
  <si>
    <t xml:space="preserve">R-30 Insulation at Gypsum Board Ceiling </t>
  </si>
  <si>
    <t xml:space="preserve">Doors Trim </t>
  </si>
  <si>
    <t xml:space="preserve">Sealed Concrete Flooring </t>
  </si>
  <si>
    <t xml:space="preserve">5/8" Thick Gypsum Board Ceiling over Metal Stud Framing </t>
  </si>
  <si>
    <r>
      <rPr>
        <b/>
        <sz val="12"/>
        <rFont val="Calibri"/>
        <family val="2"/>
        <scheme val="minor"/>
      </rPr>
      <t>ACT1:</t>
    </r>
    <r>
      <rPr>
        <sz val="12"/>
        <rFont val="Calibri"/>
        <family val="2"/>
        <scheme val="minor"/>
      </rPr>
      <t xml:space="preserve">Acoustical Ceiling Tiles Arm Strong Dune Square Lay-in
</t>
    </r>
    <r>
      <rPr>
        <b/>
        <sz val="12"/>
        <rFont val="Calibri"/>
        <family val="2"/>
        <scheme val="minor"/>
      </rPr>
      <t>Item No:</t>
    </r>
    <r>
      <rPr>
        <sz val="12"/>
        <rFont val="Calibri"/>
        <family val="2"/>
        <scheme val="minor"/>
      </rPr>
      <t xml:space="preserve">1772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24"x24"x5/8"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White
</t>
    </r>
    <r>
      <rPr>
        <b/>
        <sz val="12"/>
        <rFont val="Calibri"/>
        <family val="2"/>
        <scheme val="minor"/>
      </rPr>
      <t>Suspension Sytem:</t>
    </r>
    <r>
      <rPr>
        <sz val="12"/>
        <rFont val="Calibri"/>
        <family val="2"/>
        <scheme val="minor"/>
      </rPr>
      <t xml:space="preserve">15/16" Prelude XL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>Bill Burgwald (803) 212-8217</t>
    </r>
  </si>
  <si>
    <r>
      <rPr>
        <b/>
        <sz val="12"/>
        <rFont val="Calibri"/>
        <family val="2"/>
        <scheme val="minor"/>
      </rPr>
      <t>ACT2:</t>
    </r>
    <r>
      <rPr>
        <sz val="12"/>
        <rFont val="Calibri"/>
        <family val="2"/>
        <scheme val="minor"/>
      </rPr>
      <t xml:space="preserve">Acoustical Ceiling Tiles Arm Strong Clean Room VL Unperforated Square Lay-in
</t>
    </r>
    <r>
      <rPr>
        <b/>
        <sz val="12"/>
        <rFont val="Calibri"/>
        <family val="2"/>
        <scheme val="minor"/>
      </rPr>
      <t>Item No:</t>
    </r>
    <r>
      <rPr>
        <sz val="12"/>
        <rFont val="Calibri"/>
        <family val="2"/>
        <scheme val="minor"/>
      </rPr>
      <t xml:space="preserve">868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24"x24"x5/8"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White
</t>
    </r>
    <r>
      <rPr>
        <b/>
        <sz val="12"/>
        <rFont val="Calibri"/>
        <family val="2"/>
        <scheme val="minor"/>
      </rPr>
      <t>Suspension Sytem:</t>
    </r>
    <r>
      <rPr>
        <sz val="12"/>
        <rFont val="Calibri"/>
        <family val="2"/>
        <scheme val="minor"/>
      </rPr>
      <t xml:space="preserve">15/16" Clean Room 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>Bill Burgwald (803) 212-8217</t>
    </r>
  </si>
  <si>
    <r>
      <rPr>
        <b/>
        <sz val="12"/>
        <rFont val="Calibri"/>
        <family val="2"/>
        <scheme val="minor"/>
      </rPr>
      <t>PWT1:</t>
    </r>
    <r>
      <rPr>
        <sz val="12"/>
        <rFont val="Calibri"/>
        <family val="2"/>
        <scheme val="minor"/>
      </rPr>
      <t xml:space="preserve">Porcelain Wall Tile Cross ville Shades Collection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AV244 Mist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Honed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6"x24"/10.5 MM</t>
    </r>
  </si>
  <si>
    <r>
      <rPr>
        <b/>
        <sz val="12"/>
        <rFont val="Calibri"/>
        <family val="2"/>
        <scheme val="minor"/>
      </rPr>
      <t>PTB1:</t>
    </r>
    <r>
      <rPr>
        <sz val="12"/>
        <rFont val="Calibri"/>
        <family val="2"/>
        <scheme val="minor"/>
      </rPr>
      <t xml:space="preserve">Porcelain Tile Base Crossville Shades Collection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AV248 Thunder
Unpolished Finish 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6"x24"x10.5mm </t>
    </r>
  </si>
  <si>
    <r>
      <rPr>
        <b/>
        <sz val="12"/>
        <rFont val="Calibri"/>
        <family val="2"/>
        <scheme val="minor"/>
      </rPr>
      <t>RB1:</t>
    </r>
    <r>
      <rPr>
        <sz val="12"/>
        <rFont val="Calibri"/>
        <family val="2"/>
        <scheme val="minor"/>
      </rPr>
      <t xml:space="preserve">Resilient Base Roppe Pinnacle Plus Wall Base
Simplicity Profile #00
</t>
    </r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4"H/1.8" Thick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123 Charcoal 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>Steve Sloan (336) 260-3783</t>
    </r>
  </si>
  <si>
    <r>
      <rPr>
        <b/>
        <sz val="12"/>
        <rFont val="Calibri"/>
        <family val="2"/>
        <scheme val="minor"/>
      </rPr>
      <t>P1:</t>
    </r>
    <r>
      <rPr>
        <sz val="12"/>
        <rFont val="Calibri"/>
        <family val="2"/>
        <scheme val="minor"/>
      </rPr>
      <t xml:space="preserve">Paint on Walls 
Sherwin Williams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>SW7649 Silverplate w/ Eggshell finish</t>
    </r>
  </si>
  <si>
    <r>
      <rPr>
        <b/>
        <sz val="12"/>
        <rFont val="Calibri"/>
        <family val="2"/>
        <scheme val="minor"/>
      </rPr>
      <t>P2:</t>
    </r>
    <r>
      <rPr>
        <sz val="12"/>
        <rFont val="Calibri"/>
        <family val="2"/>
        <scheme val="minor"/>
      </rPr>
      <t xml:space="preserve">Paint on Walls 
Sherwin Williams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>SW7067 City Scape w/ Eggshell finish</t>
    </r>
  </si>
  <si>
    <r>
      <rPr>
        <b/>
        <sz val="12"/>
        <rFont val="Calibri"/>
        <family val="2"/>
        <scheme val="minor"/>
      </rPr>
      <t>P3:</t>
    </r>
    <r>
      <rPr>
        <sz val="12"/>
        <rFont val="Calibri"/>
        <family val="2"/>
        <scheme val="minor"/>
      </rPr>
      <t xml:space="preserve">Paint on Walls 
Sherwin Williams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>SW7655 Stamped Concrete w/ Eggshell finish</t>
    </r>
  </si>
  <si>
    <r>
      <rPr>
        <b/>
        <sz val="12"/>
        <rFont val="Calibri"/>
        <family val="2"/>
        <scheme val="minor"/>
      </rPr>
      <t>P5:</t>
    </r>
    <r>
      <rPr>
        <sz val="12"/>
        <rFont val="Calibri"/>
        <family val="2"/>
        <scheme val="minor"/>
      </rPr>
      <t xml:space="preserve">Paint on Gypsum Board Ceiling 
Sherwin Williams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 xml:space="preserve">:SW7757 High Reflective White  w/ Flat Finish  </t>
    </r>
  </si>
  <si>
    <r>
      <rPr>
        <b/>
        <sz val="12"/>
        <rFont val="Calibri"/>
        <family val="2"/>
        <scheme val="minor"/>
      </rPr>
      <t>P6:</t>
    </r>
    <r>
      <rPr>
        <sz val="12"/>
        <rFont val="Calibri"/>
        <family val="2"/>
        <scheme val="minor"/>
      </rPr>
      <t xml:space="preserve">Paint on Exposed Ceiling
Sherwin Williams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 xml:space="preserve">:SW7757 High Reflective White  w/ Semigloss Finish  </t>
    </r>
  </si>
  <si>
    <r>
      <rPr>
        <b/>
        <sz val="12"/>
        <rFont val="Calibri"/>
        <family val="2"/>
        <scheme val="minor"/>
      </rPr>
      <t>EP7:</t>
    </r>
    <r>
      <rPr>
        <sz val="12"/>
        <rFont val="Calibri"/>
        <family val="2"/>
        <scheme val="minor"/>
      </rPr>
      <t xml:space="preserve">Paint on Walls 
Sherwin Williams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>SW7649 Silver Plate w/ Eggshell finish</t>
    </r>
  </si>
  <si>
    <r>
      <rPr>
        <b/>
        <sz val="12"/>
        <rFont val="Calibri"/>
        <family val="2"/>
        <scheme val="minor"/>
      </rPr>
      <t>P4:</t>
    </r>
    <r>
      <rPr>
        <sz val="12"/>
        <rFont val="Calibri"/>
        <family val="2"/>
        <scheme val="minor"/>
      </rPr>
      <t xml:space="preserve">Paint on Hollow Metal Frames
Sherwin Williams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 xml:space="preserve">:SW7068 Grizzle Gray w/ Semigloss Finish </t>
    </r>
  </si>
  <si>
    <r>
      <rPr>
        <b/>
        <sz val="12"/>
        <rFont val="Calibri"/>
        <family val="2"/>
        <scheme val="minor"/>
      </rPr>
      <t>P4:</t>
    </r>
    <r>
      <rPr>
        <sz val="12"/>
        <rFont val="Calibri"/>
        <family val="2"/>
        <scheme val="minor"/>
      </rPr>
      <t xml:space="preserve">Paint on Hollow Metal Doors
Sherwin Williams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 xml:space="preserve">:SW7068 Grizzle Gray w/ Semigloss Finish </t>
    </r>
  </si>
  <si>
    <t xml:space="preserve">MILLWORK FINISHES </t>
  </si>
  <si>
    <r>
      <rPr>
        <b/>
        <sz val="12"/>
        <rFont val="Calibri"/>
        <family val="2"/>
        <scheme val="minor"/>
      </rPr>
      <t>QS1:</t>
    </r>
    <r>
      <rPr>
        <sz val="12"/>
        <rFont val="Calibri"/>
        <family val="2"/>
        <scheme val="minor"/>
      </rPr>
      <t>Quartz Surfacing 
Cambria Weybourne</t>
    </r>
  </si>
  <si>
    <r>
      <rPr>
        <b/>
        <sz val="12"/>
        <rFont val="Calibri"/>
        <family val="2"/>
        <scheme val="minor"/>
      </rPr>
      <t>PL-1</t>
    </r>
    <r>
      <rPr>
        <sz val="12"/>
        <rFont val="Calibri"/>
        <family val="2"/>
        <scheme val="minor"/>
      </rPr>
      <t xml:space="preserve">:Plastic Laminate 
Wilsonart Sterling Ash 7995
38 Fine Velvet texture Finish </t>
    </r>
  </si>
  <si>
    <r>
      <rPr>
        <b/>
        <sz val="12"/>
        <rFont val="Calibri"/>
        <family val="2"/>
        <scheme val="minor"/>
      </rPr>
      <t>SS1:</t>
    </r>
    <r>
      <rPr>
        <sz val="12"/>
        <rFont val="Calibri"/>
        <family val="2"/>
        <scheme val="minor"/>
      </rPr>
      <t xml:space="preserve">Solid Surface Counter Top 
LG Hausys HI-Macs
Basillica M321
</t>
    </r>
    <r>
      <rPr>
        <b/>
        <sz val="12"/>
        <rFont val="Calibri"/>
        <family val="2"/>
        <scheme val="minor"/>
      </rPr>
      <t>Contact:</t>
    </r>
    <r>
      <rPr>
        <sz val="12"/>
        <rFont val="Calibri"/>
        <family val="2"/>
        <scheme val="minor"/>
      </rPr>
      <t xml:space="preserve">Jere Mccorkle </t>
    </r>
  </si>
  <si>
    <r>
      <rPr>
        <b/>
        <sz val="12"/>
        <rFont val="Calibri"/>
        <family val="2"/>
        <scheme val="minor"/>
      </rPr>
      <t>SS2:</t>
    </r>
    <r>
      <rPr>
        <sz val="12"/>
        <rFont val="Calibri"/>
        <family val="2"/>
        <scheme val="minor"/>
      </rPr>
      <t>LG HAUSYS HI-MACS 
Ice Queen W001</t>
    </r>
  </si>
  <si>
    <r>
      <rPr>
        <b/>
        <sz val="12"/>
        <rFont val="Calibri"/>
        <family val="2"/>
        <scheme val="minor"/>
      </rPr>
      <t>ST1:</t>
    </r>
    <r>
      <rPr>
        <sz val="12"/>
        <rFont val="Calibri"/>
        <family val="2"/>
        <scheme val="minor"/>
      </rPr>
      <t>Stain Finish Masonaite Architectural Plain Sliced White Birch</t>
    </r>
  </si>
  <si>
    <r>
      <rPr>
        <b/>
        <sz val="12"/>
        <rFont val="Calibri"/>
        <family val="2"/>
        <scheme val="minor"/>
      </rPr>
      <t>TP-1:</t>
    </r>
    <r>
      <rPr>
        <sz val="12"/>
        <rFont val="Calibri"/>
        <family val="2"/>
        <scheme val="minor"/>
      </rPr>
      <t xml:space="preserve">Toilet Partitons 
Scranton products Hiny Hiders Partitions 
Floor Mounted 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>:Shale
Orange peel Texture</t>
    </r>
  </si>
  <si>
    <t xml:space="preserve">Vertical Grab Bar </t>
  </si>
  <si>
    <t xml:space="preserve">Mirror </t>
  </si>
  <si>
    <t xml:space="preserve">Towel &amp; Waste Unit </t>
  </si>
  <si>
    <t>Santry Napkin Disposal</t>
  </si>
  <si>
    <t xml:space="preserve">ADA Restroom Signages </t>
  </si>
  <si>
    <t xml:space="preserve">12" Dia Duct </t>
  </si>
  <si>
    <t xml:space="preserve">14" Dia Duct </t>
  </si>
  <si>
    <t xml:space="preserve">16" Dia Duct </t>
  </si>
  <si>
    <t xml:space="preserve">18" Dia Duct </t>
  </si>
  <si>
    <t xml:space="preserve">20" Dia Duct </t>
  </si>
  <si>
    <t xml:space="preserve">12"x8" Rectangular Duct </t>
  </si>
  <si>
    <t xml:space="preserve">12"x12" Rectangular Duct </t>
  </si>
  <si>
    <t xml:space="preserve">12"x14" Rectangular Duct </t>
  </si>
  <si>
    <t xml:space="preserve">14"x12" Rectangular Duct </t>
  </si>
  <si>
    <t xml:space="preserve">14"x14" Rectangular Duct </t>
  </si>
  <si>
    <t xml:space="preserve">16"x14" Rectangular Duct </t>
  </si>
  <si>
    <t xml:space="preserve">16"x16" Rectangular Duct </t>
  </si>
  <si>
    <t xml:space="preserve">18"x10" Rectangular Duct </t>
  </si>
  <si>
    <t xml:space="preserve">18"x12" Rectangular Duct </t>
  </si>
  <si>
    <t xml:space="preserve">18"x14" Rectangular Duct </t>
  </si>
  <si>
    <t xml:space="preserve">18"x16" Rectangular Duct </t>
  </si>
  <si>
    <t xml:space="preserve">20"x12" Rectangular Duct </t>
  </si>
  <si>
    <t xml:space="preserve">20"x14" Rectangular Duct </t>
  </si>
  <si>
    <t xml:space="preserve">20"x16" Rectangular Duct </t>
  </si>
  <si>
    <t xml:space="preserve">22"x16" Rectangular Duct </t>
  </si>
  <si>
    <t xml:space="preserve">22"x22" Rectangular Duct </t>
  </si>
  <si>
    <t xml:space="preserve">24"x15" Rectangular Duct </t>
  </si>
  <si>
    <t xml:space="preserve">24"x16" Rectangular Duct </t>
  </si>
  <si>
    <t xml:space="preserve">28"x14" Rectangular Duct </t>
  </si>
  <si>
    <t xml:space="preserve">28"x16" Rectangular Duct </t>
  </si>
  <si>
    <t xml:space="preserve">28"x18" Rectangular Duct </t>
  </si>
  <si>
    <t xml:space="preserve">30"x16" Rectangular Duct </t>
  </si>
  <si>
    <t xml:space="preserve">30"x18" Rectangular Duct </t>
  </si>
  <si>
    <t xml:space="preserve">32"x15" Rectangular Duct </t>
  </si>
  <si>
    <t xml:space="preserve">40"x18" Rectangular Duct </t>
  </si>
  <si>
    <t xml:space="preserve">42"x16" Rectangular Duct </t>
  </si>
  <si>
    <t xml:space="preserve">48"x18" Rectangular Duct </t>
  </si>
  <si>
    <t xml:space="preserve">14"x10" Rectangular Duct </t>
  </si>
  <si>
    <t>1" Dia Gas Piping for RTU</t>
  </si>
  <si>
    <t xml:space="preserve">3/4" Dia Gas Piping for RTU </t>
  </si>
  <si>
    <t xml:space="preserve">RTU-1
2000 cfm </t>
  </si>
  <si>
    <t xml:space="preserve">RTU-3
4000 cfm </t>
  </si>
  <si>
    <t>RTU-2
1600 cfm</t>
  </si>
  <si>
    <t xml:space="preserve">RTU-4
6000 cfm </t>
  </si>
  <si>
    <t xml:space="preserve">RTU-5
3000 cfm </t>
  </si>
  <si>
    <t xml:space="preserve">RTU-6
8000 cfm </t>
  </si>
  <si>
    <t xml:space="preserve">12" Dia Shut-off Vav Box </t>
  </si>
  <si>
    <t xml:space="preserve">10" Dia Shut-off Vav Box </t>
  </si>
  <si>
    <t xml:space="preserve">16" Dia Shut-off Vav Box </t>
  </si>
  <si>
    <t xml:space="preserve">14" Dia Shut-off Vav Box </t>
  </si>
  <si>
    <t>Exhuast Fan 
675 CFM</t>
  </si>
  <si>
    <t>Exhuast Fan 
600 CFM</t>
  </si>
  <si>
    <t>Exhuast Fan 
1000 CFM</t>
  </si>
  <si>
    <t xml:space="preserve">Duct less Mini Split System w/ Out door Unit 
1.5 Tons 
380 CFM </t>
  </si>
  <si>
    <t>AIR DEVICE</t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</si>
  <si>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</si>
  <si>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</si>
  <si>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</si>
  <si>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</si>
  <si>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</si>
  <si>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190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</si>
  <si>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160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</si>
  <si>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270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</si>
  <si>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270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</si>
  <si>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320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</si>
  <si>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380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</si>
  <si>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</si>
  <si>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280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</si>
  <si>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280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</si>
  <si>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</si>
  <si>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262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</si>
  <si>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</si>
  <si>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225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</si>
  <si>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:TDC-AA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225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</si>
  <si>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</si>
  <si>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</si>
  <si>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16"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700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</si>
  <si>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</si>
  <si>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525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</si>
  <si>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15"x15"x12"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:TDCA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</si>
  <si>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:TDCA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</si>
  <si>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18"x18"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900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</si>
  <si>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550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</si>
  <si>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18"x18"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825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</si>
  <si>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15"x15"x12"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</si>
  <si>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166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</si>
  <si>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</si>
  <si>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218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</si>
  <si>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18"x18"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800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</si>
  <si>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664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</si>
  <si>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</si>
  <si>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436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</si>
  <si>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317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</si>
  <si>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12"x12"x10"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238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</si>
  <si>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12"x6"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:300FL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</si>
  <si>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12"x12"x8" Dia 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:TDC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150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</si>
  <si>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:300FL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230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</si>
  <si>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</si>
  <si>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8"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175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</si>
  <si>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10"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</si>
  <si>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18"x14"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:350RL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700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</si>
  <si>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14" Dia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500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</si>
  <si>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30"x18"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:350RL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1380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</si>
  <si>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30"x14"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:350RL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920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</si>
  <si>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18"x18"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:PAR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1063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</si>
  <si>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12"x12"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:350FL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</si>
  <si>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12"x8"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:350RL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300</t>
    </r>
  </si>
  <si>
    <r>
      <rPr>
        <b/>
        <sz val="12"/>
        <rFont val="Calibri"/>
        <family val="2"/>
        <scheme val="minor"/>
      </rPr>
      <t>Neck Size:</t>
    </r>
    <r>
      <rPr>
        <sz val="12"/>
        <rFont val="Calibri"/>
        <family val="2"/>
        <scheme val="minor"/>
      </rPr>
      <t xml:space="preserve">6"x6"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:350FL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75</t>
    </r>
  </si>
  <si>
    <r>
      <rPr>
        <b/>
        <sz val="12"/>
        <rFont val="Calibri"/>
        <family val="2"/>
        <scheme val="minor"/>
      </rPr>
      <t>L-2:</t>
    </r>
    <r>
      <rPr>
        <sz val="12"/>
        <rFont val="Calibri"/>
        <family val="2"/>
        <scheme val="minor"/>
      </rPr>
      <t xml:space="preserve">Louver 
Size:24"x16" Intake </t>
    </r>
  </si>
  <si>
    <r>
      <rPr>
        <b/>
        <sz val="12"/>
        <rFont val="Calibri"/>
        <family val="2"/>
        <scheme val="minor"/>
      </rPr>
      <t>L-1:</t>
    </r>
    <r>
      <rPr>
        <sz val="12"/>
        <rFont val="Calibri"/>
        <family val="2"/>
        <scheme val="minor"/>
      </rPr>
      <t xml:space="preserve">Louver 
Size:36"x16" Intake </t>
    </r>
  </si>
  <si>
    <t xml:space="preserve">Thermostat </t>
  </si>
  <si>
    <t>Balancing Damper</t>
  </si>
  <si>
    <t xml:space="preserve">Gas Valve </t>
  </si>
  <si>
    <t xml:space="preserve">Testing &amp; Balancing </t>
  </si>
  <si>
    <t xml:space="preserve">Duct Insulation &amp; Hvac Equipment Insulation Allowance </t>
  </si>
  <si>
    <t>Urinal ADA</t>
  </si>
  <si>
    <t xml:space="preserve">Counter Top Lavatory </t>
  </si>
  <si>
    <t xml:space="preserve">Water Cooler </t>
  </si>
  <si>
    <t xml:space="preserve">Coffee Station Sink </t>
  </si>
  <si>
    <t xml:space="preserve">Referigerator Wall Box </t>
  </si>
  <si>
    <t xml:space="preserve">Jan/Mop Sink </t>
  </si>
  <si>
    <t xml:space="preserve">Room Sink </t>
  </si>
  <si>
    <t xml:space="preserve">Water Heater </t>
  </si>
  <si>
    <t xml:space="preserve">Recirculating Pump </t>
  </si>
  <si>
    <t xml:space="preserve">Master Mixing Valve </t>
  </si>
  <si>
    <t xml:space="preserve">EyeWash/Safety Shower </t>
  </si>
  <si>
    <t>New Charmilles EDM (Install Only)</t>
  </si>
  <si>
    <t>Dehumidifier(Install Only)</t>
  </si>
  <si>
    <t>Instrument Chemistry (Install Only)</t>
  </si>
  <si>
    <t>New Grinder (Install Only)</t>
  </si>
  <si>
    <t>Equipments to be Relocated (Removal &amp; Reinstallation only)</t>
  </si>
  <si>
    <t>Coffee maker (Install Only)</t>
  </si>
  <si>
    <t>DishWasher (Install Only)</t>
  </si>
  <si>
    <t xml:space="preserve">Floor Cleanout </t>
  </si>
  <si>
    <t>Wall Clean Out</t>
  </si>
  <si>
    <t>3" Floor Drain</t>
  </si>
  <si>
    <t>Ball Valve</t>
  </si>
  <si>
    <t>Waste &amp; vent Piping @ 40% of Plumbing Fixture Cost</t>
  </si>
  <si>
    <t xml:space="preserve">Cold &amp; Hot Water Supply Piping @ 30% Plumbing Fixture Cost </t>
  </si>
  <si>
    <t xml:space="preserve">Water Flow Switch </t>
  </si>
  <si>
    <t xml:space="preserve">Motor </t>
  </si>
  <si>
    <t xml:space="preserve">Disconnect Switch </t>
  </si>
  <si>
    <t>2'x4' Ceiling Mounted Fixture</t>
  </si>
  <si>
    <t>8' Industiral Strip Fixture</t>
  </si>
  <si>
    <t>Wall Mounted Fixture</t>
  </si>
  <si>
    <t xml:space="preserve">Exterior Wall pack </t>
  </si>
  <si>
    <t xml:space="preserve">Recessed Downlight </t>
  </si>
  <si>
    <t xml:space="preserve">EMC:Ceiling Mounted Twin-Heaad Low Profile Contoured Emergency Light </t>
  </si>
  <si>
    <t xml:space="preserve">EMC:Wall Mounted Twin-Heaad Low Profile Contoured Emergency Light </t>
  </si>
  <si>
    <t xml:space="preserve">4' Led Strip Light </t>
  </si>
  <si>
    <t xml:space="preserve">POWER  </t>
  </si>
  <si>
    <t xml:space="preserve">GFI Recpetacle </t>
  </si>
  <si>
    <t xml:space="preserve">1-Way Switch </t>
  </si>
  <si>
    <t xml:space="preserve">3-Way Switch </t>
  </si>
  <si>
    <t xml:space="preserve">Junction Box </t>
  </si>
  <si>
    <t xml:space="preserve">Occupancy Sensor </t>
  </si>
  <si>
    <t xml:space="preserve">TV Outlet </t>
  </si>
  <si>
    <t xml:space="preserve">Special Receptacle </t>
  </si>
  <si>
    <t>Note:Estimate is According to the provided Design Drawings</t>
  </si>
  <si>
    <t>w</t>
  </si>
  <si>
    <t>Electric Wiring,Cable tray,Raceways Allowance as Per Assumed to be 100ft for Each Fixture</t>
  </si>
  <si>
    <t>Commercial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</si>
</sst>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_);_(@_)"/>
    <numFmt numFmtId="166" formatCode="_(&quot;$&quot;* #,##0.0_);_(&quot;$&quot;* \(#,##0.0\);_(&quot;$&quot;* &quot;-&quot;??_);_(@_)"/>
    <numFmt numFmtId="167" formatCode="_-&quot;$&quot;* #,##0_-;\-&quot;$&quot;* #,##0_-;_-&quot;$&quot;* &quot;-&quot;??_-;_-@_-"/>
    <numFmt numFmtId="168" formatCode="_(&quot;$&quot;* #,##0_);_(&quot;$&quot;* \(#,##0\);_(&quot;$&quot;* &quot;-&quot;??_);_(@_)"/>
    <numFmt numFmtId="169" formatCode="_(* #,##0.00_);_(* \(#,##0.00\);_(* &quot;-&quot;_);_(@_)"/>
  </numFmts>
  <fonts count="3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4"/>
      <name val="Calibri"/>
      <family val="2"/>
      <scheme val="minor"/>
    </font>
    <font>
      <b/>
      <u/>
      <sz val="18"/>
      <color theme="1"/>
      <name val="Times New Roman"/>
      <family val="1"/>
    </font>
    <font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0" fillId="20" borderId="12" xfId="39" applyFont="1" applyBorder="1" applyAlignment="1">
      <alignment horizontal="center" vertical="center"/>
    </xf>
    <xf numFmtId="41" fontId="25" fillId="0" borderId="0" xfId="45" applyNumberFormat="1" applyFont="1" applyAlignment="1">
      <alignment vertical="center"/>
    </xf>
    <xf numFmtId="0" fontId="25" fillId="0" borderId="0" xfId="45" applyFont="1" applyAlignment="1">
      <alignment vertical="center"/>
    </xf>
    <xf numFmtId="0" fontId="30" fillId="20" borderId="12" xfId="39" applyFont="1" applyBorder="1" applyAlignment="1">
      <alignment vertical="center"/>
    </xf>
    <xf numFmtId="42" fontId="30" fillId="20" borderId="11" xfId="39" applyNumberFormat="1" applyFont="1" applyBorder="1" applyAlignment="1">
      <alignment vertical="center"/>
    </xf>
    <xf numFmtId="41" fontId="25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167" fontId="35" fillId="0" borderId="0" xfId="0" applyNumberFormat="1" applyFont="1" applyAlignment="1">
      <alignment horizontal="center" vertical="center"/>
    </xf>
    <xf numFmtId="9" fontId="25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2" fontId="25" fillId="0" borderId="0" xfId="0" applyNumberFormat="1" applyFont="1" applyAlignment="1">
      <alignment vertical="center"/>
    </xf>
    <xf numFmtId="0" fontId="30" fillId="20" borderId="11" xfId="39" applyFont="1" applyBorder="1" applyAlignment="1">
      <alignment horizontal="center" vertical="center"/>
    </xf>
    <xf numFmtId="43" fontId="25" fillId="0" borderId="0" xfId="45" applyNumberFormat="1" applyFont="1" applyAlignment="1">
      <alignment vertical="center"/>
    </xf>
    <xf numFmtId="164" fontId="25" fillId="0" borderId="14" xfId="0" applyNumberFormat="1" applyFont="1" applyBorder="1" applyAlignment="1">
      <alignment vertical="center"/>
    </xf>
    <xf numFmtId="14" fontId="35" fillId="0" borderId="0" xfId="0" applyNumberFormat="1" applyFont="1" applyAlignment="1">
      <alignment horizontal="left" vertical="center"/>
    </xf>
    <xf numFmtId="1" fontId="25" fillId="24" borderId="15" xfId="38" applyNumberFormat="1" applyFont="1" applyFill="1" applyBorder="1" applyAlignment="1">
      <alignment horizontal="center" vertical="center"/>
    </xf>
    <xf numFmtId="41" fontId="25" fillId="24" borderId="7" xfId="38" applyNumberFormat="1" applyFont="1" applyFill="1" applyAlignment="1">
      <alignment horizontal="center" vertical="center"/>
    </xf>
    <xf numFmtId="166" fontId="25" fillId="24" borderId="7" xfId="38" applyNumberFormat="1" applyFont="1" applyFill="1" applyAlignment="1">
      <alignment horizontal="right" vertical="center"/>
    </xf>
    <xf numFmtId="165" fontId="25" fillId="24" borderId="7" xfId="38" applyNumberFormat="1" applyFont="1" applyFill="1" applyAlignment="1" applyProtection="1">
      <alignment horizontal="left" vertical="center"/>
    </xf>
    <xf numFmtId="42" fontId="26" fillId="24" borderId="16" xfId="38" applyNumberFormat="1" applyFont="1" applyFill="1" applyBorder="1" applyAlignment="1" applyProtection="1">
      <alignment horizontal="left" vertical="center"/>
    </xf>
    <xf numFmtId="9" fontId="25" fillId="24" borderId="7" xfId="38" applyNumberFormat="1" applyFont="1" applyFill="1" applyAlignment="1">
      <alignment horizontal="right" vertical="center"/>
    </xf>
    <xf numFmtId="41" fontId="25" fillId="24" borderId="7" xfId="38" applyNumberFormat="1" applyFont="1" applyFill="1" applyAlignment="1">
      <alignment horizontal="right" vertical="center"/>
    </xf>
    <xf numFmtId="0" fontId="25" fillId="24" borderId="7" xfId="38" applyFont="1" applyFill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2" fontId="25" fillId="0" borderId="18" xfId="0" applyNumberFormat="1" applyFont="1" applyBorder="1" applyAlignment="1">
      <alignment vertical="center" wrapText="1"/>
    </xf>
    <xf numFmtId="2" fontId="25" fillId="0" borderId="18" xfId="0" applyNumberFormat="1" applyFont="1" applyBorder="1" applyAlignment="1">
      <alignment horizontal="center" vertical="center" wrapText="1"/>
    </xf>
    <xf numFmtId="2" fontId="26" fillId="0" borderId="18" xfId="0" applyNumberFormat="1" applyFont="1" applyBorder="1" applyAlignment="1">
      <alignment vertical="center" wrapText="1"/>
    </xf>
    <xf numFmtId="164" fontId="25" fillId="0" borderId="19" xfId="0" applyNumberFormat="1" applyFont="1" applyBorder="1" applyAlignment="1">
      <alignment vertical="center"/>
    </xf>
    <xf numFmtId="41" fontId="25" fillId="24" borderId="20" xfId="38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30" fillId="20" borderId="24" xfId="39" applyFont="1" applyBorder="1" applyAlignment="1">
      <alignment vertical="center"/>
    </xf>
    <xf numFmtId="0" fontId="26" fillId="25" borderId="25" xfId="38" applyFont="1" applyFill="1" applyBorder="1" applyAlignment="1">
      <alignment horizontal="justify" vertical="center" wrapText="1"/>
    </xf>
    <xf numFmtId="0" fontId="25" fillId="24" borderId="25" xfId="38" applyFont="1" applyFill="1" applyBorder="1" applyAlignment="1">
      <alignment horizontal="justify" vertical="center" wrapText="1"/>
    </xf>
    <xf numFmtId="0" fontId="30" fillId="20" borderId="23" xfId="39" applyFont="1" applyBorder="1" applyAlignment="1">
      <alignment horizontal="center" vertical="center"/>
    </xf>
    <xf numFmtId="9" fontId="25" fillId="24" borderId="20" xfId="38" applyNumberFormat="1" applyFont="1" applyFill="1" applyBorder="1" applyAlignment="1">
      <alignment horizontal="right" vertical="center"/>
    </xf>
    <xf numFmtId="41" fontId="25" fillId="24" borderId="20" xfId="38" applyNumberFormat="1" applyFont="1" applyFill="1" applyBorder="1" applyAlignment="1">
      <alignment horizontal="right" vertical="center"/>
    </xf>
    <xf numFmtId="0" fontId="25" fillId="24" borderId="20" xfId="38" applyFont="1" applyFill="1" applyBorder="1" applyAlignment="1">
      <alignment horizontal="center" vertical="center"/>
    </xf>
    <xf numFmtId="166" fontId="25" fillId="24" borderId="20" xfId="38" applyNumberFormat="1" applyFont="1" applyFill="1" applyBorder="1" applyAlignment="1">
      <alignment horizontal="right" vertical="center"/>
    </xf>
    <xf numFmtId="165" fontId="25" fillId="24" borderId="20" xfId="38" applyNumberFormat="1" applyFont="1" applyFill="1" applyBorder="1" applyAlignment="1" applyProtection="1">
      <alignment horizontal="left" vertical="center"/>
    </xf>
    <xf numFmtId="169" fontId="25" fillId="24" borderId="20" xfId="38" applyNumberFormat="1" applyFont="1" applyFill="1" applyBorder="1" applyAlignment="1">
      <alignment horizontal="center" vertical="center"/>
    </xf>
    <xf numFmtId="169" fontId="25" fillId="24" borderId="7" xfId="38" applyNumberFormat="1" applyFont="1" applyFill="1" applyAlignment="1">
      <alignment horizontal="right" vertical="center"/>
    </xf>
    <xf numFmtId="1" fontId="25" fillId="24" borderId="26" xfId="38" applyNumberFormat="1" applyFont="1" applyFill="1" applyBorder="1" applyAlignment="1">
      <alignment horizontal="center" vertical="center"/>
    </xf>
    <xf numFmtId="0" fontId="25" fillId="24" borderId="0" xfId="38" applyFont="1" applyFill="1" applyBorder="1" applyAlignment="1">
      <alignment horizontal="justify" vertical="center" wrapText="1"/>
    </xf>
    <xf numFmtId="43" fontId="25" fillId="24" borderId="20" xfId="38" applyNumberFormat="1" applyFont="1" applyFill="1" applyBorder="1" applyAlignment="1">
      <alignment horizontal="center" vertical="center"/>
    </xf>
    <xf numFmtId="0" fontId="26" fillId="27" borderId="25" xfId="38" applyFont="1" applyFill="1" applyBorder="1" applyAlignment="1">
      <alignment horizontal="justify" vertical="center" wrapText="1"/>
    </xf>
    <xf numFmtId="0" fontId="36" fillId="0" borderId="0" xfId="0" applyFont="1" applyAlignment="1">
      <alignment horizontal="left" vertical="center" wrapText="1"/>
    </xf>
    <xf numFmtId="2" fontId="25" fillId="0" borderId="0" xfId="0" applyNumberFormat="1" applyFont="1" applyAlignment="1">
      <alignment horizontal="center" vertical="center" wrapText="1"/>
    </xf>
    <xf numFmtId="2" fontId="37" fillId="27" borderId="10" xfId="0" applyNumberFormat="1" applyFont="1" applyFill="1" applyBorder="1" applyAlignment="1">
      <alignment horizontal="center" vertical="center"/>
    </xf>
    <xf numFmtId="2" fontId="37" fillId="27" borderId="0" xfId="0" applyNumberFormat="1" applyFont="1" applyFill="1" applyAlignment="1">
      <alignment horizontal="center" vertical="center"/>
    </xf>
    <xf numFmtId="2" fontId="33" fillId="27" borderId="0" xfId="0" applyNumberFormat="1" applyFont="1" applyFill="1" applyAlignment="1">
      <alignment horizontal="center" vertical="center"/>
    </xf>
    <xf numFmtId="2" fontId="33" fillId="27" borderId="14" xfId="0" applyNumberFormat="1" applyFont="1" applyFill="1" applyBorder="1" applyAlignment="1">
      <alignment horizontal="center" vertical="center"/>
    </xf>
    <xf numFmtId="0" fontId="31" fillId="27" borderId="11" xfId="34" applyFont="1" applyFill="1" applyBorder="1" applyAlignment="1" applyProtection="1">
      <alignment horizontal="center" vertical="center" wrapText="1"/>
    </xf>
    <xf numFmtId="0" fontId="31" fillId="27" borderId="23" xfId="34" applyFont="1" applyFill="1" applyBorder="1" applyAlignment="1" applyProtection="1">
      <alignment horizontal="center" vertical="center" wrapText="1"/>
    </xf>
    <xf numFmtId="2" fontId="31" fillId="27" borderId="11" xfId="34" applyNumberFormat="1" applyFont="1" applyFill="1" applyBorder="1" applyAlignment="1" applyProtection="1">
      <alignment horizontal="center" vertical="center" wrapText="1"/>
    </xf>
    <xf numFmtId="0" fontId="29" fillId="26" borderId="13" xfId="41" applyFont="1" applyFill="1" applyBorder="1" applyAlignment="1">
      <alignment horizontal="left" vertical="center"/>
    </xf>
    <xf numFmtId="0" fontId="29" fillId="26" borderId="9" xfId="41" applyFont="1" applyFill="1" applyAlignment="1">
      <alignment vertical="center"/>
    </xf>
    <xf numFmtId="164" fontId="29" fillId="26" borderId="9" xfId="41" applyNumberFormat="1" applyFont="1" applyFill="1" applyAlignment="1" applyProtection="1">
      <alignment horizontal="center" vertical="center"/>
    </xf>
    <xf numFmtId="0" fontId="29" fillId="26" borderId="9" xfId="41" applyFont="1" applyFill="1" applyAlignment="1">
      <alignment horizontal="center" vertical="center"/>
    </xf>
    <xf numFmtId="42" fontId="29" fillId="26" borderId="21" xfId="41" applyNumberFormat="1" applyFont="1" applyFill="1" applyBorder="1" applyAlignment="1">
      <alignment vertical="center"/>
    </xf>
    <xf numFmtId="0" fontId="29" fillId="26" borderId="9" xfId="41" applyFont="1" applyFill="1" applyAlignment="1">
      <alignment horizontal="left" vertical="center"/>
    </xf>
    <xf numFmtId="9" fontId="29" fillId="26" borderId="9" xfId="41" applyNumberFormat="1" applyFont="1" applyFill="1" applyAlignment="1">
      <alignment vertical="center"/>
    </xf>
    <xf numFmtId="168" fontId="29" fillId="26" borderId="21" xfId="41" applyNumberFormat="1" applyFont="1" applyFill="1" applyBorder="1" applyAlignment="1">
      <alignment vertic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2 2" xfId="58" xr:uid="{00000000-0005-0000-0000-00002F000000}"/>
    <cellStyle name="Normal 4 3" xfId="51" xr:uid="{00000000-0005-0000-0000-000030000000}"/>
    <cellStyle name="Normal 4 3 2" xfId="57" xr:uid="{00000000-0005-0000-0000-000031000000}"/>
    <cellStyle name="Normal 4 4" xfId="56" xr:uid="{00000000-0005-0000-0000-000032000000}"/>
    <cellStyle name="Normal 5" xfId="49" xr:uid="{00000000-0005-0000-0000-000033000000}"/>
    <cellStyle name="Normal 6" xfId="55" xr:uid="{00000000-0005-0000-0000-000034000000}"/>
    <cellStyle name="Normal 7" xfId="54" xr:uid="{00000000-0005-0000-0000-000035000000}"/>
    <cellStyle name="Normal 7 2" xfId="59" xr:uid="{00000000-0005-0000-0000-00003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112059</xdr:rowOff>
    </xdr:from>
    <xdr:to>
      <xdr:col>2</xdr:col>
      <xdr:colOff>4325470</xdr:colOff>
      <xdr:row>5</xdr:row>
      <xdr:rowOff>123265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21AD07-2B15-219B-A5DB-921E9F0C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765" y="605118"/>
          <a:ext cx="3372970" cy="72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4"/>
  <sheetViews>
    <sheetView tabSelected="1" zoomScale="85" zoomScaleNormal="85" zoomScaleSheetLayoutView="40" workbookViewId="0">
      <selection activeCell="H338" sqref="H338 I10:J338"/>
    </sheetView>
  </sheetViews>
  <sheetFormatPr defaultRowHeight="15.75" x14ac:dyDescent="0.2"/>
  <cols>
    <col min="1" max="1" width="6" style="3" customWidth="1"/>
    <col min="2" max="2" width="8.77734375" style="3" customWidth="1"/>
    <col min="3" max="3" width="62" style="6" customWidth="1"/>
    <col min="4" max="4" width="10.33203125" style="4" customWidth="1"/>
    <col min="5" max="5" width="8.44140625" style="4" customWidth="1"/>
    <col min="6" max="6" width="9.109375" style="4" customWidth="1"/>
    <col min="7" max="7" width="6" style="3" customWidth="1"/>
    <col min="8" max="8" width="11.77734375" style="6" customWidth="1"/>
    <col min="9" max="9" width="16.6640625" style="6" customWidth="1"/>
    <col min="10" max="10" width="12.5546875" style="8" customWidth="1"/>
    <col min="11" max="11" width="9.6640625" style="7"/>
    <col min="12" max="12" width="10.33203125" style="7" bestFit="1" customWidth="1"/>
    <col min="13" max="16384" width="8.88671875" style="7"/>
  </cols>
  <sheetData>
    <row r="1" spans="1:18" x14ac:dyDescent="0.2">
      <c r="A1" s="34"/>
      <c r="B1" s="41"/>
      <c r="C1" s="36"/>
      <c r="D1" s="37"/>
      <c r="E1" s="37"/>
      <c r="F1" s="37"/>
      <c r="G1" s="35"/>
      <c r="H1" s="38"/>
      <c r="I1" s="36"/>
      <c r="J1" s="39"/>
    </row>
    <row r="2" spans="1:18" s="20" customFormat="1" ht="22.5" x14ac:dyDescent="0.2">
      <c r="A2" s="59" t="s">
        <v>6</v>
      </c>
      <c r="B2" s="60"/>
      <c r="C2" s="61"/>
      <c r="D2" s="61"/>
      <c r="E2" s="61"/>
      <c r="F2" s="61"/>
      <c r="G2" s="61"/>
      <c r="H2" s="61"/>
      <c r="I2" s="61"/>
      <c r="J2" s="62"/>
    </row>
    <row r="3" spans="1:18" x14ac:dyDescent="0.2">
      <c r="A3" s="10"/>
      <c r="C3" s="58"/>
      <c r="H3" s="5"/>
      <c r="J3" s="24"/>
    </row>
    <row r="4" spans="1:18" ht="20.25" x14ac:dyDescent="0.2">
      <c r="A4" s="10"/>
      <c r="C4" s="58"/>
      <c r="I4" s="17"/>
      <c r="J4" s="24"/>
    </row>
    <row r="5" spans="1:18" ht="20.25" x14ac:dyDescent="0.2">
      <c r="A5" s="10"/>
      <c r="C5" s="58"/>
      <c r="I5" s="18"/>
      <c r="J5" s="24"/>
    </row>
    <row r="6" spans="1:18" ht="20.25" x14ac:dyDescent="0.2">
      <c r="A6" s="10"/>
      <c r="C6" s="58"/>
      <c r="I6" s="18"/>
      <c r="J6" s="24"/>
    </row>
    <row r="7" spans="1:18" ht="20.25" x14ac:dyDescent="0.2">
      <c r="A7" s="10"/>
      <c r="C7" s="25" t="s">
        <v>344</v>
      </c>
      <c r="I7" s="18"/>
      <c r="J7" s="24"/>
    </row>
    <row r="8" spans="1:18" ht="16.5" customHeight="1" x14ac:dyDescent="0.2">
      <c r="A8" s="10"/>
      <c r="H8" s="5"/>
      <c r="J8" s="24"/>
    </row>
    <row r="9" spans="1:18" s="2" customFormat="1" ht="30.6" customHeight="1" x14ac:dyDescent="0.2">
      <c r="A9" s="63" t="s">
        <v>3</v>
      </c>
      <c r="B9" s="64" t="s">
        <v>15</v>
      </c>
      <c r="C9" s="65" t="s">
        <v>1</v>
      </c>
      <c r="D9" s="65" t="s">
        <v>4</v>
      </c>
      <c r="E9" s="65" t="s">
        <v>8</v>
      </c>
      <c r="F9" s="65" t="s">
        <v>7</v>
      </c>
      <c r="G9" s="63" t="s">
        <v>0</v>
      </c>
      <c r="H9" s="63" t="s">
        <v>11</v>
      </c>
      <c r="I9" s="65" t="s">
        <v>5</v>
      </c>
      <c r="J9" s="63" t="s">
        <v>2</v>
      </c>
      <c r="K9" s="1"/>
      <c r="L9" s="1"/>
      <c r="M9" s="1"/>
      <c r="N9" s="1"/>
      <c r="O9" s="1"/>
      <c r="P9" s="1"/>
      <c r="Q9" s="1"/>
      <c r="R9" s="1"/>
    </row>
    <row r="10" spans="1:18" s="13" customFormat="1" x14ac:dyDescent="0.2">
      <c r="A10" s="22" t="str">
        <f>IF(G10&lt;&gt;"",1+MAX(#REF!),"")</f>
        <v/>
      </c>
      <c r="B10" s="45" t="s">
        <v>78</v>
      </c>
      <c r="C10" s="42" t="s">
        <v>79</v>
      </c>
      <c r="D10" s="11"/>
      <c r="E10" s="14"/>
      <c r="F10" s="14"/>
      <c r="G10" s="14"/>
      <c r="H10" s="14"/>
      <c r="I10" s="14"/>
      <c r="J10" s="15">
        <f>SUM(I11:I28)</f>
        <v>27982.866295</v>
      </c>
      <c r="K10" s="12"/>
    </row>
    <row r="11" spans="1:18" s="13" customFormat="1" x14ac:dyDescent="0.2">
      <c r="A11" s="26" t="str">
        <f>IF(G11&lt;&gt;"",1+MAX($A$10:A10),"")</f>
        <v/>
      </c>
      <c r="B11" s="26"/>
      <c r="C11" s="56" t="s">
        <v>80</v>
      </c>
      <c r="D11" s="27"/>
      <c r="E11" s="19"/>
      <c r="F11" s="16"/>
      <c r="G11" s="3"/>
      <c r="H11" s="28"/>
      <c r="I11" s="29"/>
      <c r="J11" s="30"/>
      <c r="K11" s="12"/>
      <c r="L11" s="23"/>
    </row>
    <row r="12" spans="1:18" s="13" customFormat="1" x14ac:dyDescent="0.2">
      <c r="A12" s="26">
        <f>IF(G12&lt;&gt;"",1+MAX($A$10:A11),"")</f>
        <v>1</v>
      </c>
      <c r="B12" s="26"/>
      <c r="C12" s="44" t="s">
        <v>96</v>
      </c>
      <c r="D12" s="40">
        <f>5.33*10</f>
        <v>53.3</v>
      </c>
      <c r="E12" s="31">
        <v>0</v>
      </c>
      <c r="F12" s="32">
        <f t="shared" ref="F12:F18" si="0">D12*(1+E12)</f>
        <v>53.3</v>
      </c>
      <c r="G12" s="33" t="s">
        <v>30</v>
      </c>
      <c r="H12" s="28">
        <v>2.2000000000000002</v>
      </c>
      <c r="I12" s="29">
        <f t="shared" ref="I12:I18" si="1">(H12)*F12</f>
        <v>117.26</v>
      </c>
      <c r="J12" s="30"/>
      <c r="K12" s="12"/>
      <c r="L12" s="23"/>
    </row>
    <row r="13" spans="1:18" s="13" customFormat="1" x14ac:dyDescent="0.2">
      <c r="A13" s="26">
        <f>IF(G13&lt;&gt;"",1+MAX($A$10:A12),"")</f>
        <v>2</v>
      </c>
      <c r="B13" s="26"/>
      <c r="C13" s="44" t="s">
        <v>95</v>
      </c>
      <c r="D13" s="27">
        <v>1</v>
      </c>
      <c r="E13" s="31">
        <v>0</v>
      </c>
      <c r="F13" s="32">
        <f t="shared" si="0"/>
        <v>1</v>
      </c>
      <c r="G13" s="33" t="s">
        <v>22</v>
      </c>
      <c r="H13" s="28">
        <v>125</v>
      </c>
      <c r="I13" s="29">
        <f t="shared" si="1"/>
        <v>125</v>
      </c>
      <c r="J13" s="30"/>
      <c r="K13" s="12"/>
      <c r="L13" s="23"/>
    </row>
    <row r="14" spans="1:18" s="13" customFormat="1" x14ac:dyDescent="0.2">
      <c r="A14" s="26">
        <f>IF(G14&lt;&gt;"",1+MAX($A$10:A13),"")</f>
        <v>3</v>
      </c>
      <c r="B14" s="26"/>
      <c r="C14" s="44" t="s">
        <v>94</v>
      </c>
      <c r="D14" s="40">
        <f>83.16*7.167</f>
        <v>596.00771999999995</v>
      </c>
      <c r="E14" s="31">
        <v>0</v>
      </c>
      <c r="F14" s="32">
        <f t="shared" si="0"/>
        <v>596.00771999999995</v>
      </c>
      <c r="G14" s="33" t="s">
        <v>30</v>
      </c>
      <c r="H14" s="28">
        <v>5.5</v>
      </c>
      <c r="I14" s="29">
        <f t="shared" si="1"/>
        <v>3278.0424599999997</v>
      </c>
      <c r="J14" s="30"/>
      <c r="K14" s="12"/>
      <c r="L14" s="23"/>
    </row>
    <row r="15" spans="1:18" s="13" customFormat="1" x14ac:dyDescent="0.2">
      <c r="A15" s="26">
        <f>IF(G15&lt;&gt;"",1+MAX($A$10:A14),"")</f>
        <v>4</v>
      </c>
      <c r="B15" s="26"/>
      <c r="C15" s="44" t="s">
        <v>93</v>
      </c>
      <c r="D15" s="40">
        <v>7</v>
      </c>
      <c r="E15" s="31">
        <v>0</v>
      </c>
      <c r="F15" s="32">
        <f t="shared" si="0"/>
        <v>7</v>
      </c>
      <c r="G15" s="33" t="s">
        <v>22</v>
      </c>
      <c r="H15" s="28">
        <v>150</v>
      </c>
      <c r="I15" s="29">
        <f t="shared" si="1"/>
        <v>1050</v>
      </c>
      <c r="J15" s="30"/>
      <c r="K15" s="12"/>
      <c r="L15" s="23"/>
    </row>
    <row r="16" spans="1:18" s="13" customFormat="1" x14ac:dyDescent="0.2">
      <c r="A16" s="26">
        <f>IF(G16&lt;&gt;"",1+MAX($A$10:A15),"")</f>
        <v>5</v>
      </c>
      <c r="B16" s="26"/>
      <c r="C16" s="44" t="s">
        <v>97</v>
      </c>
      <c r="D16" s="40">
        <v>1</v>
      </c>
      <c r="E16" s="31">
        <v>0</v>
      </c>
      <c r="F16" s="32">
        <f t="shared" ref="F16" si="2">D16*(1+E16)</f>
        <v>1</v>
      </c>
      <c r="G16" s="33" t="s">
        <v>22</v>
      </c>
      <c r="H16" s="28">
        <v>200</v>
      </c>
      <c r="I16" s="29">
        <f t="shared" ref="I16" si="3">(H16)*F16</f>
        <v>200</v>
      </c>
      <c r="J16" s="30"/>
      <c r="K16" s="12"/>
      <c r="L16" s="23"/>
    </row>
    <row r="17" spans="1:12" s="13" customFormat="1" ht="31.5" x14ac:dyDescent="0.2">
      <c r="A17" s="26">
        <f>IF(G17&lt;&gt;"",1+MAX($A$10:A16),"")</f>
        <v>6</v>
      </c>
      <c r="B17" s="26"/>
      <c r="C17" s="44" t="s">
        <v>92</v>
      </c>
      <c r="D17" s="40">
        <f>73.91*7.167+73.91*5/2</f>
        <v>714.4879699999999</v>
      </c>
      <c r="E17" s="31">
        <v>0</v>
      </c>
      <c r="F17" s="32">
        <f t="shared" si="0"/>
        <v>714.4879699999999</v>
      </c>
      <c r="G17" s="33" t="s">
        <v>30</v>
      </c>
      <c r="H17" s="28">
        <v>5.5</v>
      </c>
      <c r="I17" s="29">
        <f t="shared" si="1"/>
        <v>3929.6838349999994</v>
      </c>
      <c r="J17" s="30"/>
      <c r="K17" s="12"/>
      <c r="L17" s="23"/>
    </row>
    <row r="18" spans="1:12" s="13" customFormat="1" x14ac:dyDescent="0.2">
      <c r="A18" s="26">
        <f>IF(G18&lt;&gt;"",1+MAX($A$10:A17),"")</f>
        <v>7</v>
      </c>
      <c r="B18" s="26"/>
      <c r="C18" s="44" t="s">
        <v>91</v>
      </c>
      <c r="D18" s="40">
        <v>4</v>
      </c>
      <c r="E18" s="31">
        <v>0</v>
      </c>
      <c r="F18" s="32">
        <f t="shared" si="0"/>
        <v>4</v>
      </c>
      <c r="G18" s="33" t="s">
        <v>22</v>
      </c>
      <c r="H18" s="28">
        <v>135</v>
      </c>
      <c r="I18" s="29">
        <f t="shared" si="1"/>
        <v>540</v>
      </c>
      <c r="J18" s="30"/>
      <c r="K18" s="12"/>
      <c r="L18" s="23"/>
    </row>
    <row r="19" spans="1:12" s="13" customFormat="1" ht="31.5" x14ac:dyDescent="0.2">
      <c r="A19" s="26">
        <f>IF(G19&lt;&gt;"",1+MAX($A$10:A18),"")</f>
        <v>8</v>
      </c>
      <c r="B19" s="26"/>
      <c r="C19" s="44" t="s">
        <v>90</v>
      </c>
      <c r="D19" s="40">
        <f>28.33*12</f>
        <v>339.96</v>
      </c>
      <c r="E19" s="31">
        <v>0</v>
      </c>
      <c r="F19" s="32">
        <f t="shared" ref="F19:F22" si="4">D19*(1+E19)</f>
        <v>339.96</v>
      </c>
      <c r="G19" s="33" t="s">
        <v>30</v>
      </c>
      <c r="H19" s="28">
        <v>3</v>
      </c>
      <c r="I19" s="29">
        <f t="shared" ref="I19:I22" si="5">(H19)*F19</f>
        <v>1019.8799999999999</v>
      </c>
      <c r="J19" s="30"/>
      <c r="K19" s="12"/>
      <c r="L19" s="23"/>
    </row>
    <row r="20" spans="1:12" s="13" customFormat="1" ht="31.5" x14ac:dyDescent="0.2">
      <c r="A20" s="26">
        <f>IF(G20&lt;&gt;"",1+MAX($A$10:A19),"")</f>
        <v>9</v>
      </c>
      <c r="B20" s="26"/>
      <c r="C20" s="44" t="s">
        <v>89</v>
      </c>
      <c r="D20" s="40">
        <v>79</v>
      </c>
      <c r="E20" s="31">
        <v>0</v>
      </c>
      <c r="F20" s="32">
        <f t="shared" si="4"/>
        <v>79</v>
      </c>
      <c r="G20" s="33" t="s">
        <v>30</v>
      </c>
      <c r="H20" s="28">
        <v>12</v>
      </c>
      <c r="I20" s="29">
        <f t="shared" si="5"/>
        <v>948</v>
      </c>
      <c r="J20" s="30"/>
      <c r="K20" s="12"/>
      <c r="L20" s="23"/>
    </row>
    <row r="21" spans="1:12" s="13" customFormat="1" ht="31.5" x14ac:dyDescent="0.2">
      <c r="A21" s="26">
        <f>IF(G21&lt;&gt;"",1+MAX($A$10:A20),"")</f>
        <v>10</v>
      </c>
      <c r="B21" s="26"/>
      <c r="C21" s="44" t="s">
        <v>88</v>
      </c>
      <c r="D21" s="40">
        <v>34</v>
      </c>
      <c r="E21" s="31">
        <v>0</v>
      </c>
      <c r="F21" s="32">
        <f t="shared" si="4"/>
        <v>34</v>
      </c>
      <c r="G21" s="33" t="s">
        <v>30</v>
      </c>
      <c r="H21" s="28">
        <v>12</v>
      </c>
      <c r="I21" s="29">
        <f t="shared" si="5"/>
        <v>408</v>
      </c>
      <c r="J21" s="30"/>
      <c r="K21" s="12"/>
      <c r="L21" s="23"/>
    </row>
    <row r="22" spans="1:12" s="13" customFormat="1" x14ac:dyDescent="0.2">
      <c r="A22" s="26">
        <f>IF(G22&lt;&gt;"",1+MAX($A$10:A21),"")</f>
        <v>11</v>
      </c>
      <c r="B22" s="26"/>
      <c r="C22" s="44" t="s">
        <v>87</v>
      </c>
      <c r="D22" s="40">
        <v>15</v>
      </c>
      <c r="E22" s="31">
        <v>0</v>
      </c>
      <c r="F22" s="32">
        <f t="shared" si="4"/>
        <v>15</v>
      </c>
      <c r="G22" s="33" t="s">
        <v>22</v>
      </c>
      <c r="H22" s="28">
        <v>35</v>
      </c>
      <c r="I22" s="29">
        <f t="shared" si="5"/>
        <v>525</v>
      </c>
      <c r="J22" s="30"/>
      <c r="K22" s="12"/>
      <c r="L22" s="23"/>
    </row>
    <row r="23" spans="1:12" s="13" customFormat="1" x14ac:dyDescent="0.2">
      <c r="A23" s="26">
        <f>IF(G23&lt;&gt;"",1+MAX($A$10:A22),"")</f>
        <v>12</v>
      </c>
      <c r="B23" s="26"/>
      <c r="C23" s="44" t="s">
        <v>86</v>
      </c>
      <c r="D23" s="40">
        <v>113</v>
      </c>
      <c r="E23" s="31">
        <v>0</v>
      </c>
      <c r="F23" s="32">
        <f t="shared" ref="F23" si="6">D23*(1+E23)</f>
        <v>113</v>
      </c>
      <c r="G23" s="33" t="s">
        <v>30</v>
      </c>
      <c r="H23" s="28">
        <v>5</v>
      </c>
      <c r="I23" s="29">
        <f t="shared" ref="I23" si="7">(H23)*F23</f>
        <v>565</v>
      </c>
      <c r="J23" s="30"/>
      <c r="K23" s="12"/>
      <c r="L23" s="23"/>
    </row>
    <row r="24" spans="1:12" s="13" customFormat="1" x14ac:dyDescent="0.2">
      <c r="A24" s="26">
        <f>IF(G24&lt;&gt;"",1+MAX($A$10:A23),"")</f>
        <v>13</v>
      </c>
      <c r="B24" s="26"/>
      <c r="C24" s="44" t="s">
        <v>85</v>
      </c>
      <c r="D24" s="40">
        <v>107</v>
      </c>
      <c r="E24" s="31">
        <v>0</v>
      </c>
      <c r="F24" s="32">
        <f t="shared" ref="F24" si="8">D24*(1+E24)</f>
        <v>107</v>
      </c>
      <c r="G24" s="33" t="s">
        <v>30</v>
      </c>
      <c r="H24" s="28">
        <v>12</v>
      </c>
      <c r="I24" s="29">
        <f t="shared" ref="I24" si="9">(H24)*F24</f>
        <v>1284</v>
      </c>
      <c r="J24" s="30"/>
      <c r="K24" s="12"/>
      <c r="L24" s="23"/>
    </row>
    <row r="25" spans="1:12" s="13" customFormat="1" x14ac:dyDescent="0.2">
      <c r="A25" s="26">
        <f>IF(G25&lt;&gt;"",1+MAX($A$10:A24),"")</f>
        <v>14</v>
      </c>
      <c r="B25" s="26"/>
      <c r="C25" s="44" t="s">
        <v>84</v>
      </c>
      <c r="D25" s="40">
        <v>289</v>
      </c>
      <c r="E25" s="31">
        <v>0</v>
      </c>
      <c r="F25" s="32">
        <f t="shared" ref="F25:F27" si="10">D25*(1+E25)</f>
        <v>289</v>
      </c>
      <c r="G25" s="33" t="s">
        <v>30</v>
      </c>
      <c r="H25" s="28">
        <v>12</v>
      </c>
      <c r="I25" s="29">
        <f t="shared" ref="I25:I27" si="11">(H25)*F25</f>
        <v>3468</v>
      </c>
      <c r="J25" s="30"/>
      <c r="K25" s="12"/>
      <c r="L25" s="23"/>
    </row>
    <row r="26" spans="1:12" s="13" customFormat="1" ht="47.25" x14ac:dyDescent="0.2">
      <c r="A26" s="26">
        <f>IF(G26&lt;&gt;"",1+MAX($A$10:A25),"")</f>
        <v>15</v>
      </c>
      <c r="B26" s="26"/>
      <c r="C26" s="44" t="s">
        <v>82</v>
      </c>
      <c r="D26" s="40">
        <v>4</v>
      </c>
      <c r="E26" s="31">
        <v>0</v>
      </c>
      <c r="F26" s="52">
        <f t="shared" si="10"/>
        <v>4</v>
      </c>
      <c r="G26" s="33" t="s">
        <v>22</v>
      </c>
      <c r="H26" s="28">
        <v>225</v>
      </c>
      <c r="I26" s="29">
        <f t="shared" si="11"/>
        <v>900</v>
      </c>
      <c r="J26" s="30"/>
      <c r="K26" s="12"/>
      <c r="L26" s="23"/>
    </row>
    <row r="27" spans="1:12" s="13" customFormat="1" ht="47.25" x14ac:dyDescent="0.2">
      <c r="A27" s="26">
        <f>IF(G27&lt;&gt;"",1+MAX($A$10:A26),"")</f>
        <v>16</v>
      </c>
      <c r="B27" s="26"/>
      <c r="C27" s="44" t="s">
        <v>83</v>
      </c>
      <c r="D27" s="40">
        <v>15</v>
      </c>
      <c r="E27" s="31">
        <v>0</v>
      </c>
      <c r="F27" s="52">
        <f t="shared" si="10"/>
        <v>15</v>
      </c>
      <c r="G27" s="33" t="s">
        <v>22</v>
      </c>
      <c r="H27" s="28">
        <v>175</v>
      </c>
      <c r="I27" s="29">
        <f t="shared" si="11"/>
        <v>2625</v>
      </c>
      <c r="J27" s="30"/>
      <c r="K27" s="12"/>
      <c r="L27" s="23"/>
    </row>
    <row r="28" spans="1:12" s="13" customFormat="1" x14ac:dyDescent="0.2">
      <c r="A28" s="26">
        <f>IF(G28&lt;&gt;"",1+MAX($A$10:A27),"")</f>
        <v>17</v>
      </c>
      <c r="B28" s="26"/>
      <c r="C28" s="44" t="s">
        <v>81</v>
      </c>
      <c r="D28" s="40">
        <v>1</v>
      </c>
      <c r="E28" s="31">
        <v>0</v>
      </c>
      <c r="F28" s="32">
        <f t="shared" ref="F28" si="12">D28*(1+E28)</f>
        <v>1</v>
      </c>
      <c r="G28" s="33" t="s">
        <v>29</v>
      </c>
      <c r="H28" s="28">
        <v>7000</v>
      </c>
      <c r="I28" s="29">
        <f t="shared" ref="I28" si="13">(H28)*F28</f>
        <v>7000</v>
      </c>
      <c r="J28" s="30"/>
      <c r="K28" s="12"/>
      <c r="L28" s="23"/>
    </row>
    <row r="29" spans="1:12" s="13" customFormat="1" x14ac:dyDescent="0.2">
      <c r="A29" s="22"/>
      <c r="B29" s="45" t="s">
        <v>17</v>
      </c>
      <c r="C29" s="42" t="s">
        <v>18</v>
      </c>
      <c r="D29" s="11"/>
      <c r="E29" s="14"/>
      <c r="F29" s="14"/>
      <c r="G29" s="14"/>
      <c r="H29" s="14"/>
      <c r="I29" s="14"/>
      <c r="J29" s="15">
        <f>SUM(I30:I33)</f>
        <v>8787.6856935185206</v>
      </c>
      <c r="K29" s="12"/>
    </row>
    <row r="30" spans="1:12" s="13" customFormat="1" x14ac:dyDescent="0.2">
      <c r="A30" s="26">
        <f>IF(G30&lt;&gt;"",1+MAX($A$10:A29),"")</f>
        <v>18</v>
      </c>
      <c r="B30" s="26"/>
      <c r="C30" s="44" t="s">
        <v>100</v>
      </c>
      <c r="D30" s="40">
        <f>34+78</f>
        <v>112</v>
      </c>
      <c r="E30" s="31">
        <v>0.1</v>
      </c>
      <c r="F30" s="32">
        <f t="shared" ref="F30" si="14">D30*(1+E30)</f>
        <v>123.20000000000002</v>
      </c>
      <c r="G30" s="33" t="s">
        <v>30</v>
      </c>
      <c r="H30" s="28">
        <v>15</v>
      </c>
      <c r="I30" s="29">
        <f t="shared" ref="I30" si="15">(H30)*F30</f>
        <v>1848.0000000000002</v>
      </c>
      <c r="J30" s="30"/>
      <c r="K30" s="12"/>
      <c r="L30" s="23"/>
    </row>
    <row r="31" spans="1:12" s="13" customFormat="1" x14ac:dyDescent="0.2">
      <c r="A31" s="26">
        <f>IF(G31&lt;&gt;"",1+MAX($A$10:A30),"")</f>
        <v>19</v>
      </c>
      <c r="B31" s="26"/>
      <c r="C31" s="44" t="s">
        <v>101</v>
      </c>
      <c r="D31" s="40">
        <v>108</v>
      </c>
      <c r="E31" s="31">
        <v>0.1</v>
      </c>
      <c r="F31" s="32">
        <f t="shared" ref="F31:F33" si="16">D31*(1+E31)</f>
        <v>118.80000000000001</v>
      </c>
      <c r="G31" s="33" t="s">
        <v>30</v>
      </c>
      <c r="H31" s="28">
        <v>16.5</v>
      </c>
      <c r="I31" s="29">
        <f t="shared" ref="I31:I33" si="17">(H31)*F31</f>
        <v>1960.2000000000003</v>
      </c>
      <c r="J31" s="30"/>
      <c r="K31" s="12"/>
      <c r="L31" s="23"/>
    </row>
    <row r="32" spans="1:12" s="13" customFormat="1" x14ac:dyDescent="0.2">
      <c r="A32" s="26">
        <f>IF(G32&lt;&gt;"",1+MAX($A$10:A31),"")</f>
        <v>20</v>
      </c>
      <c r="B32" s="26"/>
      <c r="C32" s="44" t="s">
        <v>102</v>
      </c>
      <c r="D32" s="40">
        <v>170</v>
      </c>
      <c r="E32" s="31">
        <v>0.1</v>
      </c>
      <c r="F32" s="32">
        <f t="shared" si="16"/>
        <v>187.00000000000003</v>
      </c>
      <c r="G32" s="33" t="s">
        <v>30</v>
      </c>
      <c r="H32" s="28">
        <v>8</v>
      </c>
      <c r="I32" s="29">
        <f t="shared" si="17"/>
        <v>1496.0000000000002</v>
      </c>
      <c r="J32" s="30"/>
      <c r="K32" s="12"/>
      <c r="L32" s="23"/>
    </row>
    <row r="33" spans="1:12" s="13" customFormat="1" ht="31.5" x14ac:dyDescent="0.2">
      <c r="A33" s="26">
        <f>IF(G33&lt;&gt;"",1+MAX($A$10:A32),"")</f>
        <v>21</v>
      </c>
      <c r="B33" s="26"/>
      <c r="C33" s="44" t="s">
        <v>103</v>
      </c>
      <c r="D33" s="51">
        <f>(35.75*2.334*0.67+2.5*0.5*35.75)/27</f>
        <v>3.7256531481481483</v>
      </c>
      <c r="E33" s="31">
        <v>0.1</v>
      </c>
      <c r="F33" s="52">
        <f t="shared" si="16"/>
        <v>4.0982184629629632</v>
      </c>
      <c r="G33" s="33" t="s">
        <v>104</v>
      </c>
      <c r="H33" s="28">
        <v>850</v>
      </c>
      <c r="I33" s="29">
        <f t="shared" si="17"/>
        <v>3483.4856935185189</v>
      </c>
      <c r="J33" s="30"/>
      <c r="K33" s="12"/>
      <c r="L33" s="23"/>
    </row>
    <row r="34" spans="1:12" s="13" customFormat="1" x14ac:dyDescent="0.2">
      <c r="A34" s="22"/>
      <c r="B34" s="45" t="s">
        <v>98</v>
      </c>
      <c r="C34" s="42" t="s">
        <v>99</v>
      </c>
      <c r="D34" s="11"/>
      <c r="E34" s="14"/>
      <c r="F34" s="14"/>
      <c r="G34" s="14"/>
      <c r="H34" s="14"/>
      <c r="I34" s="14"/>
      <c r="J34" s="15">
        <f>SUM(I35:I35)</f>
        <v>13252.272000000001</v>
      </c>
      <c r="K34" s="12"/>
    </row>
    <row r="35" spans="1:12" s="13" customFormat="1" ht="31.5" x14ac:dyDescent="0.2">
      <c r="A35" s="26">
        <f>IF(G35&lt;&gt;"",1+MAX($A$10:A34),"")</f>
        <v>22</v>
      </c>
      <c r="B35" s="26"/>
      <c r="C35" s="44" t="s">
        <v>105</v>
      </c>
      <c r="D35" s="40">
        <f>26.42*12</f>
        <v>317.04000000000002</v>
      </c>
      <c r="E35" s="31">
        <v>0.1</v>
      </c>
      <c r="F35" s="32">
        <f t="shared" ref="F35" si="18">D35*(1+E35)</f>
        <v>348.74400000000003</v>
      </c>
      <c r="G35" s="33" t="s">
        <v>30</v>
      </c>
      <c r="H35" s="28">
        <v>38</v>
      </c>
      <c r="I35" s="29">
        <f t="shared" ref="I35" si="19">(H35)*F35</f>
        <v>13252.272000000001</v>
      </c>
      <c r="J35" s="30"/>
      <c r="K35" s="12"/>
      <c r="L35" s="23"/>
    </row>
    <row r="36" spans="1:12" s="13" customFormat="1" x14ac:dyDescent="0.2">
      <c r="A36" s="22"/>
      <c r="B36" s="45" t="s">
        <v>19</v>
      </c>
      <c r="C36" s="42" t="s">
        <v>20</v>
      </c>
      <c r="D36" s="11"/>
      <c r="E36" s="14"/>
      <c r="F36" s="14"/>
      <c r="G36" s="14"/>
      <c r="H36" s="14"/>
      <c r="I36" s="14"/>
      <c r="J36" s="15">
        <f>SUM(I38:I49)</f>
        <v>79160.522749999989</v>
      </c>
      <c r="K36" s="12"/>
    </row>
    <row r="37" spans="1:12" s="13" customFormat="1" x14ac:dyDescent="0.2">
      <c r="A37" s="26"/>
      <c r="B37" s="26"/>
      <c r="C37" s="56" t="s">
        <v>106</v>
      </c>
      <c r="D37" s="27"/>
      <c r="E37" s="19"/>
      <c r="F37" s="16"/>
      <c r="G37" s="3"/>
      <c r="H37" s="28"/>
      <c r="I37" s="29"/>
      <c r="J37" s="30"/>
      <c r="K37" s="12"/>
      <c r="L37" s="23"/>
    </row>
    <row r="38" spans="1:12" s="13" customFormat="1" x14ac:dyDescent="0.2">
      <c r="A38" s="26">
        <f>IF(G38&lt;&gt;"",1+MAX($A$10:A37),"")</f>
        <v>23</v>
      </c>
      <c r="B38" s="26"/>
      <c r="C38" s="44" t="s">
        <v>107</v>
      </c>
      <c r="D38" s="40">
        <f>26.42*12</f>
        <v>317.04000000000002</v>
      </c>
      <c r="E38" s="31">
        <v>0.1</v>
      </c>
      <c r="F38" s="32">
        <f>D38*(1+E38)</f>
        <v>348.74400000000003</v>
      </c>
      <c r="G38" s="33" t="s">
        <v>30</v>
      </c>
      <c r="H38" s="28">
        <v>5</v>
      </c>
      <c r="I38" s="29">
        <f>(H38)*F38</f>
        <v>1743.7200000000003</v>
      </c>
      <c r="J38" s="30"/>
      <c r="K38" s="12"/>
      <c r="L38" s="23"/>
    </row>
    <row r="39" spans="1:12" s="13" customFormat="1" x14ac:dyDescent="0.2">
      <c r="A39" s="26">
        <f>IF(G39&lt;&gt;"",1+MAX($A$10:A38),"")</f>
        <v>24</v>
      </c>
      <c r="B39" s="26"/>
      <c r="C39" s="44" t="s">
        <v>108</v>
      </c>
      <c r="D39" s="40">
        <f>59.09*12</f>
        <v>709.08</v>
      </c>
      <c r="E39" s="31">
        <v>0.1</v>
      </c>
      <c r="F39" s="32">
        <f>D39*(1+E39)</f>
        <v>779.98800000000006</v>
      </c>
      <c r="G39" s="33" t="s">
        <v>30</v>
      </c>
      <c r="H39" s="28">
        <v>2.75</v>
      </c>
      <c r="I39" s="29">
        <f>(H39)*F39</f>
        <v>2144.9670000000001</v>
      </c>
      <c r="J39" s="30"/>
      <c r="K39" s="12"/>
      <c r="L39" s="23"/>
    </row>
    <row r="40" spans="1:12" s="13" customFormat="1" x14ac:dyDescent="0.2">
      <c r="A40" s="26">
        <f>IF(G40&lt;&gt;"",1+MAX($A$10:A39),"")</f>
        <v>25</v>
      </c>
      <c r="B40" s="26"/>
      <c r="C40" s="44" t="s">
        <v>109</v>
      </c>
      <c r="D40" s="40">
        <f>(597.35+1078.38+27.91+38.09)*11</f>
        <v>19159.03</v>
      </c>
      <c r="E40" s="31">
        <v>0.1</v>
      </c>
      <c r="F40" s="32">
        <f t="shared" ref="F40:F41" si="20">D40*(1+E40)</f>
        <v>21074.933000000001</v>
      </c>
      <c r="G40" s="33" t="s">
        <v>30</v>
      </c>
      <c r="H40" s="28">
        <v>2.75</v>
      </c>
      <c r="I40" s="29">
        <f t="shared" ref="I40:I41" si="21">(H40)*F40</f>
        <v>57956.065750000002</v>
      </c>
      <c r="J40" s="30"/>
      <c r="K40" s="12"/>
      <c r="L40" s="23"/>
    </row>
    <row r="41" spans="1:12" s="13" customFormat="1" x14ac:dyDescent="0.2">
      <c r="A41" s="26">
        <f>IF(G41&lt;&gt;"",1+MAX($A$10:A40),"")</f>
        <v>26</v>
      </c>
      <c r="B41" s="26"/>
      <c r="C41" s="44" t="s">
        <v>110</v>
      </c>
      <c r="D41" s="40">
        <f>97.19*11</f>
        <v>1069.0899999999999</v>
      </c>
      <c r="E41" s="46">
        <v>0.1</v>
      </c>
      <c r="F41" s="47">
        <f t="shared" si="20"/>
        <v>1175.999</v>
      </c>
      <c r="G41" s="33" t="s">
        <v>30</v>
      </c>
      <c r="H41" s="28">
        <v>5</v>
      </c>
      <c r="I41" s="50">
        <f t="shared" si="21"/>
        <v>5879.9949999999999</v>
      </c>
      <c r="J41" s="30"/>
      <c r="K41" s="12"/>
      <c r="L41" s="23"/>
    </row>
    <row r="42" spans="1:12" s="13" customFormat="1" x14ac:dyDescent="0.2">
      <c r="A42" s="26" t="str">
        <f>IF(G42&lt;&gt;"",1+MAX($A$10:A41),"")</f>
        <v/>
      </c>
      <c r="B42" s="26"/>
      <c r="C42" s="56" t="s">
        <v>21</v>
      </c>
      <c r="D42" s="40"/>
      <c r="E42" s="46"/>
      <c r="F42" s="47"/>
      <c r="G42" s="33"/>
      <c r="H42" s="28"/>
      <c r="I42" s="50"/>
      <c r="J42" s="30"/>
      <c r="K42" s="12"/>
      <c r="L42" s="23"/>
    </row>
    <row r="43" spans="1:12" s="13" customFormat="1" x14ac:dyDescent="0.2">
      <c r="A43" s="26">
        <f>IF(G43&lt;&gt;"",1+MAX($A$10:A42),"")</f>
        <v>27</v>
      </c>
      <c r="B43" s="26"/>
      <c r="C43" s="44" t="s">
        <v>111</v>
      </c>
      <c r="D43" s="40">
        <v>8</v>
      </c>
      <c r="E43" s="46">
        <v>0</v>
      </c>
      <c r="F43" s="47">
        <f t="shared" ref="F43" si="22">D43*(1+E43)</f>
        <v>8</v>
      </c>
      <c r="G43" s="33" t="s">
        <v>22</v>
      </c>
      <c r="H43" s="28">
        <v>350</v>
      </c>
      <c r="I43" s="50">
        <f t="shared" ref="I43" si="23">(H43)*F43</f>
        <v>2800</v>
      </c>
      <c r="J43" s="30"/>
      <c r="K43" s="12"/>
      <c r="L43" s="23"/>
    </row>
    <row r="44" spans="1:12" s="13" customFormat="1" x14ac:dyDescent="0.2">
      <c r="A44" s="26">
        <f>IF(G44&lt;&gt;"",1+MAX($A$10:A43),"")</f>
        <v>28</v>
      </c>
      <c r="B44" s="26"/>
      <c r="C44" s="44" t="s">
        <v>112</v>
      </c>
      <c r="D44" s="40">
        <v>8</v>
      </c>
      <c r="E44" s="46">
        <v>0</v>
      </c>
      <c r="F44" s="47">
        <f t="shared" ref="F44" si="24">D44*(1+E44)</f>
        <v>8</v>
      </c>
      <c r="G44" s="33" t="s">
        <v>22</v>
      </c>
      <c r="H44" s="28">
        <v>250</v>
      </c>
      <c r="I44" s="50">
        <f t="shared" ref="I44" si="25">(H44)*F44</f>
        <v>2000</v>
      </c>
      <c r="J44" s="30"/>
      <c r="K44" s="12"/>
      <c r="L44" s="23"/>
    </row>
    <row r="45" spans="1:12" s="13" customFormat="1" x14ac:dyDescent="0.2">
      <c r="A45" s="26" t="str">
        <f>IF(G45&lt;&gt;"",1+MAX($A$10:A44),"")</f>
        <v/>
      </c>
      <c r="B45" s="26"/>
      <c r="C45" s="56" t="s">
        <v>23</v>
      </c>
      <c r="D45" s="40"/>
      <c r="E45" s="46"/>
      <c r="F45" s="47"/>
      <c r="G45" s="48"/>
      <c r="H45" s="49"/>
      <c r="I45" s="50"/>
      <c r="J45" s="30"/>
      <c r="K45" s="12"/>
      <c r="L45" s="23"/>
    </row>
    <row r="46" spans="1:12" s="13" customFormat="1" x14ac:dyDescent="0.2">
      <c r="A46" s="26">
        <f>IF(G46&lt;&gt;"",1+MAX($A$10:A45),"")</f>
        <v>29</v>
      </c>
      <c r="B46" s="26"/>
      <c r="C46" s="44" t="s">
        <v>113</v>
      </c>
      <c r="D46" s="40">
        <v>40.25</v>
      </c>
      <c r="E46" s="46">
        <v>0.1</v>
      </c>
      <c r="F46" s="47">
        <f t="shared" ref="F46" si="26">D46*(1+E46)</f>
        <v>44.275000000000006</v>
      </c>
      <c r="G46" s="33" t="s">
        <v>9</v>
      </c>
      <c r="H46" s="28">
        <v>75</v>
      </c>
      <c r="I46" s="50">
        <f t="shared" ref="I46" si="27">(H46)*F46</f>
        <v>3320.6250000000005</v>
      </c>
      <c r="J46" s="30"/>
      <c r="K46" s="12"/>
      <c r="L46" s="23"/>
    </row>
    <row r="47" spans="1:12" s="13" customFormat="1" x14ac:dyDescent="0.2">
      <c r="A47" s="26">
        <f>IF(G47&lt;&gt;"",1+MAX($A$10:A46),"")</f>
        <v>30</v>
      </c>
      <c r="B47" s="26"/>
      <c r="C47" s="44" t="s">
        <v>115</v>
      </c>
      <c r="D47" s="40">
        <v>14</v>
      </c>
      <c r="E47" s="46">
        <v>0</v>
      </c>
      <c r="F47" s="47">
        <f t="shared" ref="F47:F48" si="28">D47*(1+E47)</f>
        <v>14</v>
      </c>
      <c r="G47" s="33" t="s">
        <v>22</v>
      </c>
      <c r="H47" s="28">
        <v>150</v>
      </c>
      <c r="I47" s="50">
        <f t="shared" ref="I47:I48" si="29">(H47)*F47</f>
        <v>2100</v>
      </c>
      <c r="J47" s="30"/>
      <c r="K47" s="12"/>
      <c r="L47" s="23"/>
    </row>
    <row r="48" spans="1:12" s="13" customFormat="1" x14ac:dyDescent="0.2">
      <c r="A48" s="26">
        <f>IF(G48&lt;&gt;"",1+MAX($A$10:A47),"")</f>
        <v>31</v>
      </c>
      <c r="B48" s="26"/>
      <c r="C48" s="44" t="s">
        <v>116</v>
      </c>
      <c r="D48" s="40">
        <v>35.75</v>
      </c>
      <c r="E48" s="46">
        <v>0.1</v>
      </c>
      <c r="F48" s="47">
        <f t="shared" si="28"/>
        <v>39.325000000000003</v>
      </c>
      <c r="G48" s="33" t="s">
        <v>9</v>
      </c>
      <c r="H48" s="28">
        <v>22</v>
      </c>
      <c r="I48" s="50">
        <f t="shared" si="29"/>
        <v>865.15000000000009</v>
      </c>
      <c r="J48" s="30"/>
      <c r="K48" s="12"/>
      <c r="L48" s="23"/>
    </row>
    <row r="49" spans="1:12" s="13" customFormat="1" x14ac:dyDescent="0.2">
      <c r="A49" s="26">
        <f>IF(G49&lt;&gt;"",1+MAX($A$10:A48),"")</f>
        <v>32</v>
      </c>
      <c r="B49" s="53"/>
      <c r="C49" s="54" t="s">
        <v>118</v>
      </c>
      <c r="D49" s="40">
        <v>1</v>
      </c>
      <c r="E49" s="46">
        <v>0</v>
      </c>
      <c r="F49" s="47">
        <f t="shared" ref="F49" si="30">D49*(1+E49)</f>
        <v>1</v>
      </c>
      <c r="G49" s="33" t="s">
        <v>22</v>
      </c>
      <c r="H49" s="28">
        <v>350</v>
      </c>
      <c r="I49" s="50">
        <f t="shared" ref="I49" si="31">(H49)*F49</f>
        <v>350</v>
      </c>
      <c r="J49" s="30"/>
      <c r="K49" s="12"/>
      <c r="L49" s="23"/>
    </row>
    <row r="50" spans="1:12" s="13" customFormat="1" x14ac:dyDescent="0.2">
      <c r="A50" s="22"/>
      <c r="B50" s="45" t="s">
        <v>16</v>
      </c>
      <c r="C50" s="42" t="s">
        <v>12</v>
      </c>
      <c r="D50" s="11"/>
      <c r="E50" s="14"/>
      <c r="F50" s="14"/>
      <c r="G50" s="14"/>
      <c r="H50" s="14"/>
      <c r="I50" s="14"/>
      <c r="J50" s="15">
        <f>SUM(I51:I61)</f>
        <v>49941.858</v>
      </c>
      <c r="K50" s="12"/>
    </row>
    <row r="51" spans="1:12" s="13" customFormat="1" x14ac:dyDescent="0.2">
      <c r="A51" s="26" t="str">
        <f>IF(G51&lt;&gt;"",1+MAX($A$10:A50),"")</f>
        <v/>
      </c>
      <c r="B51" s="26"/>
      <c r="C51" s="56" t="s">
        <v>38</v>
      </c>
      <c r="D51" s="40"/>
      <c r="E51" s="46"/>
      <c r="F51" s="47"/>
      <c r="G51" s="48"/>
      <c r="H51" s="49"/>
      <c r="I51" s="50"/>
      <c r="J51" s="30"/>
      <c r="K51" s="12"/>
      <c r="L51" s="23"/>
    </row>
    <row r="52" spans="1:12" s="13" customFormat="1" x14ac:dyDescent="0.2">
      <c r="A52" s="26">
        <f>IF(G52&lt;&gt;"",1+MAX($A$10:A51),"")</f>
        <v>33</v>
      </c>
      <c r="B52" s="26"/>
      <c r="C52" s="44" t="s">
        <v>114</v>
      </c>
      <c r="D52" s="40">
        <v>1026.1200000000001</v>
      </c>
      <c r="E52" s="46">
        <v>0.1</v>
      </c>
      <c r="F52" s="47">
        <f t="shared" ref="F52" si="32">D52*(1+E52)</f>
        <v>1128.7320000000002</v>
      </c>
      <c r="G52" s="48" t="s">
        <v>30</v>
      </c>
      <c r="H52" s="49">
        <v>3.5</v>
      </c>
      <c r="I52" s="50">
        <f t="shared" ref="I52" si="33">(H52)*F52</f>
        <v>3950.5620000000008</v>
      </c>
      <c r="J52" s="30"/>
      <c r="K52" s="12"/>
      <c r="L52" s="23"/>
    </row>
    <row r="53" spans="1:12" s="13" customFormat="1" x14ac:dyDescent="0.2">
      <c r="A53" s="26" t="str">
        <f>IF(G53&lt;&gt;"",1+MAX($A$10:A52),"")</f>
        <v/>
      </c>
      <c r="B53" s="26"/>
      <c r="C53" s="56" t="s">
        <v>39</v>
      </c>
      <c r="D53" s="40"/>
      <c r="E53" s="46"/>
      <c r="F53" s="47"/>
      <c r="G53" s="48"/>
      <c r="H53" s="49"/>
      <c r="I53" s="50"/>
      <c r="J53" s="30"/>
      <c r="K53" s="12"/>
      <c r="L53" s="23"/>
    </row>
    <row r="54" spans="1:12" s="13" customFormat="1" x14ac:dyDescent="0.2">
      <c r="A54" s="26">
        <f>IF(G54&lt;&gt;"",1+MAX($A$10:A53),"")</f>
        <v>34</v>
      </c>
      <c r="B54" s="26"/>
      <c r="C54" s="44" t="s">
        <v>117</v>
      </c>
      <c r="D54" s="40">
        <v>88</v>
      </c>
      <c r="E54" s="46">
        <v>0.1</v>
      </c>
      <c r="F54" s="47">
        <f t="shared" ref="F54:F55" si="34">D54*(1+E54)</f>
        <v>96.800000000000011</v>
      </c>
      <c r="G54" s="48" t="s">
        <v>9</v>
      </c>
      <c r="H54" s="49">
        <v>8</v>
      </c>
      <c r="I54" s="50">
        <f t="shared" ref="I54:I55" si="35">(H54)*F54</f>
        <v>774.40000000000009</v>
      </c>
      <c r="J54" s="30"/>
      <c r="K54" s="12"/>
      <c r="L54" s="23"/>
    </row>
    <row r="55" spans="1:12" s="13" customFormat="1" x14ac:dyDescent="0.2">
      <c r="A55" s="26">
        <f>IF(G55&lt;&gt;"",1+MAX($A$10:A54),"")</f>
        <v>35</v>
      </c>
      <c r="B55" s="26"/>
      <c r="C55" s="44" t="s">
        <v>160</v>
      </c>
      <c r="D55" s="40">
        <v>2176</v>
      </c>
      <c r="E55" s="46">
        <v>0.1</v>
      </c>
      <c r="F55" s="47">
        <f t="shared" si="34"/>
        <v>2393.6000000000004</v>
      </c>
      <c r="G55" s="48" t="s">
        <v>9</v>
      </c>
      <c r="H55" s="49">
        <v>6.5</v>
      </c>
      <c r="I55" s="50">
        <f t="shared" si="35"/>
        <v>15558.400000000001</v>
      </c>
      <c r="J55" s="30"/>
      <c r="K55" s="12"/>
      <c r="L55" s="23"/>
    </row>
    <row r="56" spans="1:12" s="13" customFormat="1" ht="31.5" x14ac:dyDescent="0.2">
      <c r="A56" s="26">
        <f>IF(G56&lt;&gt;"",1+MAX($A$10:A55),"")</f>
        <v>36</v>
      </c>
      <c r="B56" s="26"/>
      <c r="C56" s="44" t="s">
        <v>121</v>
      </c>
      <c r="D56" s="40">
        <f>14.08*3.5</f>
        <v>49.28</v>
      </c>
      <c r="E56" s="46">
        <v>0.1</v>
      </c>
      <c r="F56" s="47">
        <f t="shared" ref="F56" si="36">D56*(1+E56)</f>
        <v>54.208000000000006</v>
      </c>
      <c r="G56" s="48" t="s">
        <v>30</v>
      </c>
      <c r="H56" s="49">
        <v>12</v>
      </c>
      <c r="I56" s="50">
        <f t="shared" ref="I56" si="37">(H56)*F56</f>
        <v>650.49600000000009</v>
      </c>
      <c r="J56" s="30"/>
      <c r="K56" s="12"/>
      <c r="L56" s="23"/>
    </row>
    <row r="57" spans="1:12" s="13" customFormat="1" x14ac:dyDescent="0.2">
      <c r="A57" s="26" t="str">
        <f>IF(G57&lt;&gt;"",1+MAX($A$10:A56),"")</f>
        <v/>
      </c>
      <c r="B57" s="26"/>
      <c r="C57" s="56" t="s">
        <v>119</v>
      </c>
      <c r="D57" s="40"/>
      <c r="E57" s="46"/>
      <c r="F57" s="47"/>
      <c r="G57" s="48"/>
      <c r="H57" s="49"/>
      <c r="I57" s="50"/>
      <c r="J57" s="30"/>
      <c r="K57" s="12"/>
      <c r="L57" s="23"/>
    </row>
    <row r="58" spans="1:12" s="13" customFormat="1" ht="47.25" x14ac:dyDescent="0.2">
      <c r="A58" s="26">
        <f>IF(G58&lt;&gt;"",1+MAX($A$10:A57),"")</f>
        <v>37</v>
      </c>
      <c r="B58" s="26"/>
      <c r="C58" s="44" t="s">
        <v>120</v>
      </c>
      <c r="D58" s="40">
        <v>1</v>
      </c>
      <c r="E58" s="46">
        <v>0</v>
      </c>
      <c r="F58" s="47">
        <f t="shared" ref="F58" si="38">D58*(1+E58)</f>
        <v>1</v>
      </c>
      <c r="G58" s="48" t="s">
        <v>29</v>
      </c>
      <c r="H58" s="49">
        <v>10000</v>
      </c>
      <c r="I58" s="50">
        <f t="shared" ref="I58" si="39">(H58)*F58</f>
        <v>10000</v>
      </c>
      <c r="J58" s="30"/>
      <c r="K58" s="12"/>
      <c r="L58" s="23"/>
    </row>
    <row r="59" spans="1:12" s="13" customFormat="1" x14ac:dyDescent="0.2">
      <c r="A59" s="26" t="str">
        <f>IF(G59&lt;&gt;"",1+MAX($A$10:A58),"")</f>
        <v/>
      </c>
      <c r="B59" s="26"/>
      <c r="C59" s="56" t="s">
        <v>40</v>
      </c>
      <c r="D59" s="40"/>
      <c r="E59" s="46"/>
      <c r="F59" s="47"/>
      <c r="G59" s="48"/>
      <c r="H59" s="49"/>
      <c r="I59" s="50"/>
      <c r="J59" s="30"/>
      <c r="K59" s="12"/>
      <c r="L59" s="23"/>
    </row>
    <row r="60" spans="1:12" s="13" customFormat="1" ht="31.5" x14ac:dyDescent="0.2">
      <c r="A60" s="26">
        <f>IF(G60&lt;&gt;"",1+MAX($A$10:A59),"")</f>
        <v>38</v>
      </c>
      <c r="B60" s="26"/>
      <c r="C60" s="44" t="s">
        <v>123</v>
      </c>
      <c r="D60" s="40">
        <v>258</v>
      </c>
      <c r="E60" s="46">
        <v>0.1</v>
      </c>
      <c r="F60" s="47">
        <f t="shared" ref="F60:F61" si="40">D60*(1+E60)</f>
        <v>283.8</v>
      </c>
      <c r="G60" s="48" t="s">
        <v>30</v>
      </c>
      <c r="H60" s="49">
        <v>60</v>
      </c>
      <c r="I60" s="50">
        <f t="shared" ref="I60:I61" si="41">(H60)*F60</f>
        <v>17028</v>
      </c>
      <c r="J60" s="30"/>
      <c r="K60" s="12"/>
      <c r="L60" s="23"/>
    </row>
    <row r="61" spans="1:12" s="13" customFormat="1" x14ac:dyDescent="0.2">
      <c r="A61" s="26">
        <f>IF(G61&lt;&gt;"",1+MAX($A$10:A60),"")</f>
        <v>39</v>
      </c>
      <c r="B61" s="26"/>
      <c r="C61" s="44" t="s">
        <v>122</v>
      </c>
      <c r="D61" s="40">
        <v>12</v>
      </c>
      <c r="E61" s="46">
        <v>0.1</v>
      </c>
      <c r="F61" s="47">
        <f t="shared" si="40"/>
        <v>13.200000000000001</v>
      </c>
      <c r="G61" s="48" t="s">
        <v>9</v>
      </c>
      <c r="H61" s="49">
        <v>150</v>
      </c>
      <c r="I61" s="50">
        <f t="shared" si="41"/>
        <v>1980.0000000000002</v>
      </c>
      <c r="J61" s="30"/>
      <c r="K61" s="12"/>
      <c r="L61" s="23"/>
    </row>
    <row r="62" spans="1:12" s="13" customFormat="1" ht="15" customHeight="1" x14ac:dyDescent="0.2">
      <c r="A62" s="22"/>
      <c r="B62" s="45" t="s">
        <v>41</v>
      </c>
      <c r="C62" s="42" t="s">
        <v>42</v>
      </c>
      <c r="D62" s="11"/>
      <c r="E62" s="14"/>
      <c r="F62" s="14"/>
      <c r="G62" s="14"/>
      <c r="H62" s="14"/>
      <c r="I62" s="14"/>
      <c r="J62" s="15">
        <f>SUM(I63:I68)</f>
        <v>63551.235000000001</v>
      </c>
      <c r="K62" s="12"/>
    </row>
    <row r="63" spans="1:12" s="13" customFormat="1" x14ac:dyDescent="0.2">
      <c r="A63" s="26">
        <f>IF(G63&lt;&gt;"",1+MAX($A$10:A62),"")</f>
        <v>40</v>
      </c>
      <c r="B63" s="26"/>
      <c r="C63" s="44" t="s">
        <v>124</v>
      </c>
      <c r="D63" s="40">
        <f>26.42+59.09</f>
        <v>85.51</v>
      </c>
      <c r="E63" s="46">
        <v>0.1</v>
      </c>
      <c r="F63" s="47">
        <f t="shared" ref="F63" si="42">D63*(1+E63)</f>
        <v>94.061000000000007</v>
      </c>
      <c r="G63" s="48" t="s">
        <v>9</v>
      </c>
      <c r="H63" s="49">
        <v>7</v>
      </c>
      <c r="I63" s="50">
        <f t="shared" ref="I63" si="43">(H63)*F63</f>
        <v>658.42700000000002</v>
      </c>
      <c r="J63" s="30"/>
      <c r="K63" s="12"/>
      <c r="L63" s="23"/>
    </row>
    <row r="64" spans="1:12" s="13" customFormat="1" x14ac:dyDescent="0.2">
      <c r="A64" s="26">
        <f>IF(G64&lt;&gt;"",1+MAX($A$10:A63),"")</f>
        <v>41</v>
      </c>
      <c r="B64" s="26"/>
      <c r="C64" s="44" t="s">
        <v>125</v>
      </c>
      <c r="D64" s="40">
        <v>1026.1200000000001</v>
      </c>
      <c r="E64" s="46">
        <v>0.1</v>
      </c>
      <c r="F64" s="47">
        <f t="shared" ref="F64:F68" si="44">D64*(1+E64)</f>
        <v>1128.7320000000002</v>
      </c>
      <c r="G64" s="48" t="s">
        <v>30</v>
      </c>
      <c r="H64" s="49">
        <v>2</v>
      </c>
      <c r="I64" s="50">
        <f t="shared" ref="I64:I68" si="45">(H64)*F64</f>
        <v>2257.4640000000004</v>
      </c>
      <c r="J64" s="30"/>
      <c r="K64" s="12"/>
      <c r="L64" s="23"/>
    </row>
    <row r="65" spans="1:12" s="13" customFormat="1" x14ac:dyDescent="0.2">
      <c r="A65" s="26">
        <f>IF(G65&lt;&gt;"",1+MAX($A$10:A64),"")</f>
        <v>42</v>
      </c>
      <c r="B65" s="26"/>
      <c r="C65" s="44" t="s">
        <v>126</v>
      </c>
      <c r="D65" s="40">
        <v>709.08000000000015</v>
      </c>
      <c r="E65" s="46">
        <v>0.1</v>
      </c>
      <c r="F65" s="47">
        <f t="shared" si="44"/>
        <v>779.98800000000028</v>
      </c>
      <c r="G65" s="48" t="s">
        <v>30</v>
      </c>
      <c r="H65" s="49">
        <v>8</v>
      </c>
      <c r="I65" s="50">
        <f t="shared" si="45"/>
        <v>6239.9040000000023</v>
      </c>
      <c r="J65" s="30"/>
      <c r="K65" s="12"/>
      <c r="L65" s="23"/>
    </row>
    <row r="66" spans="1:12" s="13" customFormat="1" x14ac:dyDescent="0.2">
      <c r="A66" s="26">
        <f>IF(G66&lt;&gt;"",1+MAX($A$10:A65),"")</f>
        <v>43</v>
      </c>
      <c r="B66" s="26"/>
      <c r="C66" s="44" t="s">
        <v>127</v>
      </c>
      <c r="D66" s="40">
        <f>20228.12-(27.91+38.09)*10</f>
        <v>19568.12</v>
      </c>
      <c r="E66" s="46">
        <v>0.1</v>
      </c>
      <c r="F66" s="47">
        <f t="shared" si="44"/>
        <v>21524.932000000001</v>
      </c>
      <c r="G66" s="48" t="s">
        <v>30</v>
      </c>
      <c r="H66" s="49">
        <v>2</v>
      </c>
      <c r="I66" s="50">
        <f t="shared" si="45"/>
        <v>43049.864000000001</v>
      </c>
      <c r="J66" s="30"/>
      <c r="K66" s="12"/>
      <c r="L66" s="23"/>
    </row>
    <row r="67" spans="1:12" s="13" customFormat="1" x14ac:dyDescent="0.2">
      <c r="A67" s="26">
        <f>IF(G67&lt;&gt;"",1+MAX($A$10:A66),"")</f>
        <v>44</v>
      </c>
      <c r="B67" s="26"/>
      <c r="C67" s="44" t="s">
        <v>45</v>
      </c>
      <c r="D67" s="40">
        <v>7526.66</v>
      </c>
      <c r="E67" s="46">
        <v>0.1</v>
      </c>
      <c r="F67" s="47">
        <f t="shared" si="44"/>
        <v>8279.3260000000009</v>
      </c>
      <c r="G67" s="48" t="s">
        <v>9</v>
      </c>
      <c r="H67" s="49">
        <v>1</v>
      </c>
      <c r="I67" s="50">
        <f t="shared" si="45"/>
        <v>8279.3260000000009</v>
      </c>
      <c r="J67" s="30"/>
      <c r="K67" s="12"/>
      <c r="L67" s="23"/>
    </row>
    <row r="68" spans="1:12" s="13" customFormat="1" x14ac:dyDescent="0.2">
      <c r="A68" s="26">
        <f>IF(G68&lt;&gt;"",1+MAX($A$10:A67),"")</f>
        <v>45</v>
      </c>
      <c r="B68" s="26"/>
      <c r="C68" s="44" t="s">
        <v>159</v>
      </c>
      <c r="D68" s="40">
        <f>352+763</f>
        <v>1115</v>
      </c>
      <c r="E68" s="46">
        <v>0.1</v>
      </c>
      <c r="F68" s="47">
        <f t="shared" si="44"/>
        <v>1226.5</v>
      </c>
      <c r="G68" s="48" t="s">
        <v>30</v>
      </c>
      <c r="H68" s="49">
        <v>2.5</v>
      </c>
      <c r="I68" s="50">
        <f t="shared" si="45"/>
        <v>3066.25</v>
      </c>
      <c r="J68" s="30"/>
      <c r="K68" s="12"/>
      <c r="L68" s="23"/>
    </row>
    <row r="69" spans="1:12" s="13" customFormat="1" x14ac:dyDescent="0.2">
      <c r="A69" s="22"/>
      <c r="B69" s="45" t="s">
        <v>36</v>
      </c>
      <c r="C69" s="42" t="s">
        <v>37</v>
      </c>
      <c r="D69" s="11"/>
      <c r="E69" s="14"/>
      <c r="F69" s="14"/>
      <c r="G69" s="14"/>
      <c r="H69" s="14"/>
      <c r="I69" s="14"/>
      <c r="J69" s="15">
        <f>SUM(I71:I94)</f>
        <v>182930.13631</v>
      </c>
      <c r="K69" s="12"/>
    </row>
    <row r="70" spans="1:12" s="13" customFormat="1" x14ac:dyDescent="0.2">
      <c r="A70" s="26"/>
      <c r="B70" s="26"/>
      <c r="C70" s="56" t="s">
        <v>46</v>
      </c>
      <c r="D70" s="40"/>
      <c r="E70" s="46"/>
      <c r="F70" s="47"/>
      <c r="G70" s="48"/>
      <c r="H70" s="49"/>
      <c r="I70" s="50"/>
      <c r="J70" s="30"/>
      <c r="K70" s="12"/>
      <c r="L70" s="23"/>
    </row>
    <row r="71" spans="1:12" s="13" customFormat="1" ht="31.5" x14ac:dyDescent="0.2">
      <c r="A71" s="26">
        <f>IF(G71&lt;&gt;"",1+MAX($A$10:A69),"")</f>
        <v>46</v>
      </c>
      <c r="B71" s="26"/>
      <c r="C71" s="44" t="s">
        <v>135</v>
      </c>
      <c r="D71" s="40">
        <v>1</v>
      </c>
      <c r="E71" s="46">
        <v>0</v>
      </c>
      <c r="F71" s="47">
        <f t="shared" ref="F71:F79" si="46">D71*(1+E71)</f>
        <v>1</v>
      </c>
      <c r="G71" s="48" t="s">
        <v>22</v>
      </c>
      <c r="H71" s="49">
        <v>900</v>
      </c>
      <c r="I71" s="50">
        <f t="shared" ref="I71:I79" si="47">(H71)*F71</f>
        <v>900</v>
      </c>
      <c r="J71" s="30"/>
      <c r="K71" s="12"/>
      <c r="L71" s="23"/>
    </row>
    <row r="72" spans="1:12" s="13" customFormat="1" ht="31.5" x14ac:dyDescent="0.2">
      <c r="A72" s="26">
        <f>IF(G72&lt;&gt;"",1+MAX($A$10:A70),"")</f>
        <v>46</v>
      </c>
      <c r="B72" s="26"/>
      <c r="C72" s="44" t="s">
        <v>136</v>
      </c>
      <c r="D72" s="40">
        <v>1</v>
      </c>
      <c r="E72" s="46">
        <v>0</v>
      </c>
      <c r="F72" s="47">
        <f t="shared" si="46"/>
        <v>1</v>
      </c>
      <c r="G72" s="48" t="s">
        <v>22</v>
      </c>
      <c r="H72" s="49">
        <v>1800</v>
      </c>
      <c r="I72" s="50">
        <f t="shared" si="47"/>
        <v>1800</v>
      </c>
      <c r="J72" s="30"/>
      <c r="K72" s="12"/>
      <c r="L72" s="23"/>
    </row>
    <row r="73" spans="1:12" s="13" customFormat="1" ht="31.5" x14ac:dyDescent="0.2">
      <c r="A73" s="26">
        <f>IF(G73&lt;&gt;"",1+MAX($A$10:A71),"")</f>
        <v>47</v>
      </c>
      <c r="B73" s="26"/>
      <c r="C73" s="44" t="s">
        <v>137</v>
      </c>
      <c r="D73" s="40">
        <v>7</v>
      </c>
      <c r="E73" s="46">
        <v>0</v>
      </c>
      <c r="F73" s="47">
        <f t="shared" si="46"/>
        <v>7</v>
      </c>
      <c r="G73" s="48" t="s">
        <v>22</v>
      </c>
      <c r="H73" s="49">
        <v>900</v>
      </c>
      <c r="I73" s="50">
        <f t="shared" si="47"/>
        <v>6300</v>
      </c>
      <c r="J73" s="30"/>
      <c r="K73" s="12"/>
      <c r="L73" s="23"/>
    </row>
    <row r="74" spans="1:12" s="13" customFormat="1" x14ac:dyDescent="0.2">
      <c r="A74" s="26" t="str">
        <f>IF(G74&lt;&gt;"",1+MAX($A$10:A72),"")</f>
        <v/>
      </c>
      <c r="B74" s="26"/>
      <c r="C74" s="56" t="s">
        <v>128</v>
      </c>
      <c r="D74" s="40"/>
      <c r="E74" s="46"/>
      <c r="F74" s="47"/>
      <c r="G74" s="48"/>
      <c r="H74" s="49"/>
      <c r="I74" s="50"/>
      <c r="J74" s="30"/>
      <c r="K74" s="12"/>
      <c r="L74" s="23"/>
    </row>
    <row r="75" spans="1:12" s="13" customFormat="1" ht="31.5" x14ac:dyDescent="0.2">
      <c r="A75" s="26">
        <f>IF(G75&lt;&gt;"",1+MAX($A$10:A73),"")</f>
        <v>48</v>
      </c>
      <c r="B75" s="26"/>
      <c r="C75" s="44" t="s">
        <v>131</v>
      </c>
      <c r="D75" s="40">
        <v>1</v>
      </c>
      <c r="E75" s="46">
        <v>0</v>
      </c>
      <c r="F75" s="47">
        <f t="shared" ref="F75:F76" si="48">D75*(1+E75)</f>
        <v>1</v>
      </c>
      <c r="G75" s="48" t="s">
        <v>22</v>
      </c>
      <c r="H75" s="49">
        <v>2500</v>
      </c>
      <c r="I75" s="50">
        <f t="shared" ref="I75:I76" si="49">(H75)*F75</f>
        <v>2500</v>
      </c>
      <c r="J75" s="30"/>
      <c r="K75" s="12"/>
      <c r="L75" s="23"/>
    </row>
    <row r="76" spans="1:12" s="13" customFormat="1" ht="31.5" x14ac:dyDescent="0.2">
      <c r="A76" s="26">
        <f>IF(G76&lt;&gt;"",1+MAX($A$10:A74),"")</f>
        <v>48</v>
      </c>
      <c r="B76" s="26"/>
      <c r="C76" s="44" t="s">
        <v>133</v>
      </c>
      <c r="D76" s="40">
        <v>2</v>
      </c>
      <c r="E76" s="46">
        <v>0</v>
      </c>
      <c r="F76" s="47">
        <f t="shared" si="48"/>
        <v>2</v>
      </c>
      <c r="G76" s="48" t="s">
        <v>22</v>
      </c>
      <c r="H76" s="49">
        <v>1200</v>
      </c>
      <c r="I76" s="50">
        <f t="shared" si="49"/>
        <v>2400</v>
      </c>
      <c r="J76" s="30"/>
      <c r="K76" s="12"/>
      <c r="L76" s="23"/>
    </row>
    <row r="77" spans="1:12" s="13" customFormat="1" x14ac:dyDescent="0.2">
      <c r="A77" s="26" t="str">
        <f>IF(G77&lt;&gt;"",1+MAX($A$10:A75),"")</f>
        <v/>
      </c>
      <c r="B77" s="26"/>
      <c r="C77" s="56" t="s">
        <v>129</v>
      </c>
      <c r="D77" s="40"/>
      <c r="E77" s="46"/>
      <c r="F77" s="47"/>
      <c r="G77" s="48"/>
      <c r="H77" s="49"/>
      <c r="I77" s="50"/>
      <c r="J77" s="30"/>
      <c r="K77" s="12"/>
      <c r="L77" s="23"/>
    </row>
    <row r="78" spans="1:12" s="13" customFormat="1" ht="31.5" x14ac:dyDescent="0.2">
      <c r="A78" s="26">
        <f>IF(G78&lt;&gt;"",1+MAX($A$10:A76),"")</f>
        <v>49</v>
      </c>
      <c r="B78" s="26"/>
      <c r="C78" s="44" t="s">
        <v>130</v>
      </c>
      <c r="D78" s="40">
        <v>18</v>
      </c>
      <c r="E78" s="46">
        <v>0</v>
      </c>
      <c r="F78" s="47">
        <f t="shared" ref="F78" si="50">D78*(1+E78)</f>
        <v>18</v>
      </c>
      <c r="G78" s="48" t="s">
        <v>22</v>
      </c>
      <c r="H78" s="49">
        <v>1000</v>
      </c>
      <c r="I78" s="50">
        <f t="shared" ref="I78" si="51">(H78)*F78</f>
        <v>18000</v>
      </c>
      <c r="J78" s="30"/>
      <c r="K78" s="12"/>
      <c r="L78" s="23"/>
    </row>
    <row r="79" spans="1:12" s="13" customFormat="1" ht="31.5" x14ac:dyDescent="0.2">
      <c r="A79" s="26">
        <f>IF(G79&lt;&gt;"",1+MAX($A$10:A77),"")</f>
        <v>49</v>
      </c>
      <c r="B79" s="26"/>
      <c r="C79" s="44" t="s">
        <v>132</v>
      </c>
      <c r="D79" s="40">
        <v>17</v>
      </c>
      <c r="E79" s="46">
        <v>0</v>
      </c>
      <c r="F79" s="47">
        <f t="shared" si="46"/>
        <v>17</v>
      </c>
      <c r="G79" s="48" t="s">
        <v>22</v>
      </c>
      <c r="H79" s="49">
        <v>950</v>
      </c>
      <c r="I79" s="50">
        <f t="shared" si="47"/>
        <v>16150</v>
      </c>
      <c r="J79" s="30"/>
      <c r="K79" s="12"/>
      <c r="L79" s="23"/>
    </row>
    <row r="80" spans="1:12" s="13" customFormat="1" ht="31.5" x14ac:dyDescent="0.2">
      <c r="A80" s="26">
        <f>IF(G80&lt;&gt;"",1+MAX($A$10:A78),"")</f>
        <v>50</v>
      </c>
      <c r="B80" s="26"/>
      <c r="C80" s="44" t="s">
        <v>134</v>
      </c>
      <c r="D80" s="40">
        <v>10</v>
      </c>
      <c r="E80" s="46">
        <v>0</v>
      </c>
      <c r="F80" s="47">
        <f t="shared" ref="F80" si="52">D80*(1+E80)</f>
        <v>10</v>
      </c>
      <c r="G80" s="48" t="s">
        <v>22</v>
      </c>
      <c r="H80" s="49">
        <v>1900</v>
      </c>
      <c r="I80" s="50">
        <f t="shared" ref="I80" si="53">(H80)*F80</f>
        <v>19000</v>
      </c>
      <c r="J80" s="30"/>
      <c r="K80" s="12"/>
      <c r="L80" s="23"/>
    </row>
    <row r="81" spans="1:12" s="13" customFormat="1" x14ac:dyDescent="0.2">
      <c r="A81" s="26" t="str">
        <f>IF(G81&lt;&gt;"",1+MAX($A$10:A79),"")</f>
        <v/>
      </c>
      <c r="B81" s="26"/>
      <c r="C81" s="56" t="s">
        <v>138</v>
      </c>
      <c r="D81" s="40"/>
      <c r="E81" s="46"/>
      <c r="F81" s="47"/>
      <c r="G81" s="48"/>
      <c r="H81" s="49"/>
      <c r="I81" s="50"/>
      <c r="J81" s="30"/>
      <c r="K81" s="12"/>
      <c r="L81" s="23"/>
    </row>
    <row r="82" spans="1:12" s="13" customFormat="1" ht="141.75" x14ac:dyDescent="0.2">
      <c r="A82" s="26">
        <f>IF(G82&lt;&gt;"",1+MAX($A$10:A80),"")</f>
        <v>51</v>
      </c>
      <c r="B82" s="26"/>
      <c r="C82" s="44" t="s">
        <v>139</v>
      </c>
      <c r="D82" s="40">
        <v>2</v>
      </c>
      <c r="E82" s="46">
        <v>0</v>
      </c>
      <c r="F82" s="47">
        <f t="shared" ref="F82:F89" si="54">D82*(1+E82)</f>
        <v>2</v>
      </c>
      <c r="G82" s="48" t="s">
        <v>22</v>
      </c>
      <c r="H82" s="49">
        <v>400</v>
      </c>
      <c r="I82" s="50">
        <f t="shared" ref="I82:I89" si="55">(H82)*F82</f>
        <v>800</v>
      </c>
      <c r="J82" s="30"/>
      <c r="K82" s="12"/>
      <c r="L82" s="23"/>
    </row>
    <row r="83" spans="1:12" s="13" customFormat="1" ht="141.75" x14ac:dyDescent="0.2">
      <c r="A83" s="26">
        <f>IF(G83&lt;&gt;"",1+MAX($A$10:A81),"")</f>
        <v>51</v>
      </c>
      <c r="B83" s="26"/>
      <c r="C83" s="44" t="s">
        <v>140</v>
      </c>
      <c r="D83" s="40">
        <v>1</v>
      </c>
      <c r="E83" s="46">
        <v>0</v>
      </c>
      <c r="F83" s="47">
        <f t="shared" si="54"/>
        <v>1</v>
      </c>
      <c r="G83" s="48" t="s">
        <v>22</v>
      </c>
      <c r="H83" s="49">
        <v>750</v>
      </c>
      <c r="I83" s="50">
        <f t="shared" si="55"/>
        <v>750</v>
      </c>
      <c r="J83" s="30"/>
      <c r="K83" s="12"/>
      <c r="L83" s="23"/>
    </row>
    <row r="84" spans="1:12" s="13" customFormat="1" ht="126" x14ac:dyDescent="0.2">
      <c r="A84" s="26">
        <f>IF(G84&lt;&gt;"",1+MAX($A$10:A82),"")</f>
        <v>52</v>
      </c>
      <c r="B84" s="26"/>
      <c r="C84" s="44" t="s">
        <v>141</v>
      </c>
      <c r="D84" s="40">
        <v>7</v>
      </c>
      <c r="E84" s="46">
        <v>0</v>
      </c>
      <c r="F84" s="47">
        <f t="shared" si="54"/>
        <v>7</v>
      </c>
      <c r="G84" s="48" t="s">
        <v>22</v>
      </c>
      <c r="H84" s="49">
        <v>500</v>
      </c>
      <c r="I84" s="50">
        <f t="shared" si="55"/>
        <v>3500</v>
      </c>
      <c r="J84" s="30"/>
      <c r="K84" s="12"/>
      <c r="L84" s="23"/>
    </row>
    <row r="85" spans="1:12" s="13" customFormat="1" ht="126" x14ac:dyDescent="0.2">
      <c r="A85" s="26">
        <f>IF(G85&lt;&gt;"",1+MAX($A$10:A83),"")</f>
        <v>52</v>
      </c>
      <c r="B85" s="26"/>
      <c r="C85" s="44" t="s">
        <v>142</v>
      </c>
      <c r="D85" s="40">
        <v>1</v>
      </c>
      <c r="E85" s="46">
        <v>0</v>
      </c>
      <c r="F85" s="47">
        <f t="shared" si="54"/>
        <v>1</v>
      </c>
      <c r="G85" s="48" t="s">
        <v>22</v>
      </c>
      <c r="H85" s="49">
        <v>600</v>
      </c>
      <c r="I85" s="50">
        <f t="shared" si="55"/>
        <v>600</v>
      </c>
      <c r="J85" s="30"/>
      <c r="K85" s="12"/>
      <c r="L85" s="23"/>
    </row>
    <row r="86" spans="1:12" s="13" customFormat="1" ht="94.5" x14ac:dyDescent="0.2">
      <c r="A86" s="26">
        <f>IF(G86&lt;&gt;"",1+MAX($A$10:A84),"")</f>
        <v>53</v>
      </c>
      <c r="B86" s="26"/>
      <c r="C86" s="44" t="s">
        <v>143</v>
      </c>
      <c r="D86" s="40">
        <v>31</v>
      </c>
      <c r="E86" s="46">
        <v>0</v>
      </c>
      <c r="F86" s="47">
        <f t="shared" si="54"/>
        <v>31</v>
      </c>
      <c r="G86" s="48" t="s">
        <v>22</v>
      </c>
      <c r="H86" s="49">
        <v>350</v>
      </c>
      <c r="I86" s="50">
        <f t="shared" si="55"/>
        <v>10850</v>
      </c>
      <c r="J86" s="30"/>
      <c r="K86" s="12"/>
      <c r="L86" s="23"/>
    </row>
    <row r="87" spans="1:12" s="13" customFormat="1" ht="94.5" x14ac:dyDescent="0.2">
      <c r="A87" s="26">
        <f>IF(G87&lt;&gt;"",1+MAX($A$10:A85),"")</f>
        <v>53</v>
      </c>
      <c r="B87" s="26"/>
      <c r="C87" s="44" t="s">
        <v>145</v>
      </c>
      <c r="D87" s="40">
        <v>8</v>
      </c>
      <c r="E87" s="46">
        <v>0</v>
      </c>
      <c r="F87" s="47">
        <f t="shared" si="54"/>
        <v>8</v>
      </c>
      <c r="G87" s="48" t="s">
        <v>22</v>
      </c>
      <c r="H87" s="49">
        <v>500</v>
      </c>
      <c r="I87" s="50">
        <f t="shared" si="55"/>
        <v>4000</v>
      </c>
      <c r="J87" s="30"/>
      <c r="K87" s="12"/>
      <c r="L87" s="23"/>
    </row>
    <row r="88" spans="1:12" s="13" customFormat="1" ht="110.25" x14ac:dyDescent="0.2">
      <c r="A88" s="26">
        <f>IF(G88&lt;&gt;"",1+MAX($A$10:A86),"")</f>
        <v>54</v>
      </c>
      <c r="B88" s="26"/>
      <c r="C88" s="44" t="s">
        <v>144</v>
      </c>
      <c r="D88" s="40">
        <v>4</v>
      </c>
      <c r="E88" s="46">
        <v>0</v>
      </c>
      <c r="F88" s="47">
        <f t="shared" si="54"/>
        <v>4</v>
      </c>
      <c r="G88" s="48" t="s">
        <v>22</v>
      </c>
      <c r="H88" s="49">
        <v>550</v>
      </c>
      <c r="I88" s="50">
        <f t="shared" si="55"/>
        <v>2200</v>
      </c>
      <c r="J88" s="30"/>
      <c r="K88" s="12"/>
      <c r="L88" s="23"/>
    </row>
    <row r="89" spans="1:12" s="13" customFormat="1" x14ac:dyDescent="0.2">
      <c r="A89" s="26">
        <f>IF(G89&lt;&gt;"",1+MAX($A$10:A87),"")</f>
        <v>54</v>
      </c>
      <c r="B89" s="26"/>
      <c r="C89" s="44" t="s">
        <v>146</v>
      </c>
      <c r="D89" s="40">
        <v>5</v>
      </c>
      <c r="E89" s="46">
        <v>0</v>
      </c>
      <c r="F89" s="47">
        <f t="shared" si="54"/>
        <v>5</v>
      </c>
      <c r="G89" s="48" t="s">
        <v>22</v>
      </c>
      <c r="H89" s="49">
        <v>150</v>
      </c>
      <c r="I89" s="50">
        <f t="shared" si="55"/>
        <v>750</v>
      </c>
      <c r="J89" s="30"/>
      <c r="K89" s="12"/>
      <c r="L89" s="23"/>
    </row>
    <row r="90" spans="1:12" s="13" customFormat="1" x14ac:dyDescent="0.2">
      <c r="A90" s="26" t="str">
        <f>IF(G90&lt;&gt;"",1+MAX($A$10:A88),"")</f>
        <v/>
      </c>
      <c r="B90" s="26"/>
      <c r="C90" s="56" t="s">
        <v>147</v>
      </c>
      <c r="D90" s="40"/>
      <c r="E90" s="46"/>
      <c r="F90" s="47"/>
      <c r="G90" s="48"/>
      <c r="H90" s="49"/>
      <c r="I90" s="50"/>
      <c r="J90" s="30"/>
      <c r="K90" s="12"/>
      <c r="L90" s="23"/>
    </row>
    <row r="91" spans="1:12" s="13" customFormat="1" ht="78.75" x14ac:dyDescent="0.2">
      <c r="A91" s="26">
        <f>IF(G91&lt;&gt;"",1+MAX($A$10:A89),"")</f>
        <v>55</v>
      </c>
      <c r="B91" s="26"/>
      <c r="C91" s="44" t="s">
        <v>148</v>
      </c>
      <c r="D91" s="40">
        <f>116.53*7.167</f>
        <v>835.17051000000004</v>
      </c>
      <c r="E91" s="46">
        <v>0.1</v>
      </c>
      <c r="F91" s="47">
        <f t="shared" ref="F91:F92" si="56">D91*(1+E91)</f>
        <v>918.68756100000007</v>
      </c>
      <c r="G91" s="48" t="s">
        <v>30</v>
      </c>
      <c r="H91" s="49">
        <v>55</v>
      </c>
      <c r="I91" s="50">
        <f t="shared" ref="I91:I92" si="57">(H91)*F91</f>
        <v>50527.815855000001</v>
      </c>
      <c r="J91" s="30"/>
      <c r="K91" s="12"/>
      <c r="L91" s="23"/>
    </row>
    <row r="92" spans="1:12" s="13" customFormat="1" ht="78.75" x14ac:dyDescent="0.2">
      <c r="A92" s="26">
        <f>IF(G92&lt;&gt;"",1+MAX($A$10:A90),"")</f>
        <v>55</v>
      </c>
      <c r="B92" s="26"/>
      <c r="C92" s="44" t="s">
        <v>149</v>
      </c>
      <c r="D92" s="40">
        <f>77.87*7.833</f>
        <v>609.95571000000007</v>
      </c>
      <c r="E92" s="46">
        <v>0.1</v>
      </c>
      <c r="F92" s="47">
        <f t="shared" si="56"/>
        <v>670.95128100000011</v>
      </c>
      <c r="G92" s="48" t="s">
        <v>30</v>
      </c>
      <c r="H92" s="49">
        <v>55</v>
      </c>
      <c r="I92" s="50">
        <f t="shared" si="57"/>
        <v>36902.320455000008</v>
      </c>
      <c r="J92" s="30"/>
      <c r="K92" s="12"/>
      <c r="L92" s="23"/>
    </row>
    <row r="93" spans="1:12" s="13" customFormat="1" x14ac:dyDescent="0.2">
      <c r="A93" s="26" t="str">
        <f>IF(G93&lt;&gt;"",1+MAX($A$10:A83),"")</f>
        <v/>
      </c>
      <c r="B93" s="26"/>
      <c r="C93" s="56" t="s">
        <v>47</v>
      </c>
      <c r="D93" s="40"/>
      <c r="E93" s="46"/>
      <c r="F93" s="47"/>
      <c r="G93" s="48"/>
      <c r="H93" s="49"/>
      <c r="I93" s="50"/>
      <c r="J93" s="30"/>
      <c r="K93" s="12"/>
      <c r="L93" s="23"/>
    </row>
    <row r="94" spans="1:12" s="13" customFormat="1" x14ac:dyDescent="0.2">
      <c r="A94" s="26">
        <f>IF(G94&lt;&gt;"",1+MAX($A$10:A93),"")</f>
        <v>56</v>
      </c>
      <c r="B94" s="26"/>
      <c r="C94" s="44" t="s">
        <v>150</v>
      </c>
      <c r="D94" s="40">
        <v>1</v>
      </c>
      <c r="E94" s="46">
        <v>0</v>
      </c>
      <c r="F94" s="47">
        <f t="shared" ref="F94" si="58">D94*(1+E94)</f>
        <v>1</v>
      </c>
      <c r="G94" s="48" t="s">
        <v>29</v>
      </c>
      <c r="H94" s="49">
        <v>5000</v>
      </c>
      <c r="I94" s="50">
        <f t="shared" ref="I94" si="59">(H94)*F94</f>
        <v>5000</v>
      </c>
      <c r="J94" s="30"/>
      <c r="K94" s="12"/>
      <c r="L94" s="23"/>
    </row>
    <row r="95" spans="1:12" s="13" customFormat="1" x14ac:dyDescent="0.2">
      <c r="A95" s="22"/>
      <c r="B95" s="45" t="s">
        <v>31</v>
      </c>
      <c r="C95" s="42" t="s">
        <v>32</v>
      </c>
      <c r="D95" s="11"/>
      <c r="E95" s="14"/>
      <c r="F95" s="14"/>
      <c r="G95" s="14"/>
      <c r="H95" s="14"/>
      <c r="I95" s="14"/>
      <c r="J95" s="15">
        <f>SUM(I97:I130)</f>
        <v>697887.88514999999</v>
      </c>
      <c r="K95" s="12"/>
    </row>
    <row r="96" spans="1:12" s="13" customFormat="1" x14ac:dyDescent="0.2">
      <c r="A96" s="26"/>
      <c r="B96" s="26"/>
      <c r="C96" s="56" t="s">
        <v>49</v>
      </c>
      <c r="D96" s="40"/>
      <c r="E96" s="46"/>
      <c r="F96" s="47"/>
      <c r="G96" s="48"/>
      <c r="H96" s="49"/>
      <c r="I96" s="50"/>
      <c r="J96" s="30"/>
      <c r="K96" s="12"/>
      <c r="L96" s="23"/>
    </row>
    <row r="97" spans="1:12" s="13" customFormat="1" x14ac:dyDescent="0.2">
      <c r="A97" s="26">
        <f>IF(G97&lt;&gt;"",1+MAX($A$10:A96),"")</f>
        <v>57</v>
      </c>
      <c r="B97" s="26"/>
      <c r="C97" s="44" t="s">
        <v>48</v>
      </c>
      <c r="D97" s="40">
        <v>35657.18</v>
      </c>
      <c r="E97" s="46">
        <v>0.1</v>
      </c>
      <c r="F97" s="47">
        <f t="shared" ref="F97" si="60">D97*(1+E97)</f>
        <v>39222.898000000001</v>
      </c>
      <c r="G97" s="48" t="s">
        <v>30</v>
      </c>
      <c r="H97" s="49">
        <v>3</v>
      </c>
      <c r="I97" s="50">
        <f t="shared" ref="I97" si="61">(H97)*F97</f>
        <v>117668.694</v>
      </c>
      <c r="J97" s="30"/>
      <c r="K97" s="12"/>
      <c r="L97" s="23"/>
    </row>
    <row r="98" spans="1:12" s="13" customFormat="1" x14ac:dyDescent="0.2">
      <c r="A98" s="26">
        <f>IF(G98&lt;&gt;"",1+MAX($A$10:A97),"")</f>
        <v>58</v>
      </c>
      <c r="B98" s="26"/>
      <c r="C98" s="44" t="s">
        <v>151</v>
      </c>
      <c r="D98" s="40">
        <v>2314.2599999999998</v>
      </c>
      <c r="E98" s="46">
        <v>0.1</v>
      </c>
      <c r="F98" s="47">
        <f t="shared" ref="F98" si="62">D98*(1+E98)</f>
        <v>2545.6860000000001</v>
      </c>
      <c r="G98" s="48" t="s">
        <v>30</v>
      </c>
      <c r="H98" s="49">
        <v>3.2</v>
      </c>
      <c r="I98" s="50">
        <f t="shared" ref="I98" si="63">(H98)*F98</f>
        <v>8146.195200000001</v>
      </c>
      <c r="J98" s="30"/>
      <c r="K98" s="12"/>
      <c r="L98" s="23"/>
    </row>
    <row r="99" spans="1:12" s="13" customFormat="1" x14ac:dyDescent="0.2">
      <c r="A99" s="26" t="str">
        <f>IF(G99&lt;&gt;"",1+MAX($A$10:A98),"")</f>
        <v/>
      </c>
      <c r="B99" s="26"/>
      <c r="C99" s="56" t="s">
        <v>33</v>
      </c>
      <c r="D99" s="40"/>
      <c r="E99" s="46"/>
      <c r="F99" s="47"/>
      <c r="G99" s="48"/>
      <c r="H99" s="49"/>
      <c r="I99" s="50"/>
      <c r="J99" s="30"/>
      <c r="K99" s="12"/>
      <c r="L99" s="23"/>
    </row>
    <row r="100" spans="1:12" s="13" customFormat="1" ht="78.75" x14ac:dyDescent="0.2">
      <c r="A100" s="26">
        <f>IF(G100&lt;&gt;"",1+MAX($A$10:A99),"")</f>
        <v>59</v>
      </c>
      <c r="B100" s="26"/>
      <c r="C100" s="44" t="s">
        <v>152</v>
      </c>
      <c r="D100" s="40">
        <v>5447</v>
      </c>
      <c r="E100" s="46">
        <v>0.1</v>
      </c>
      <c r="F100" s="47">
        <f t="shared" ref="F100" si="64">D100*(1+E100)</f>
        <v>5991.7000000000007</v>
      </c>
      <c r="G100" s="48" t="s">
        <v>30</v>
      </c>
      <c r="H100" s="49">
        <v>5</v>
      </c>
      <c r="I100" s="50">
        <f t="shared" ref="I100" si="65">(H100)*F100</f>
        <v>29958.500000000004</v>
      </c>
      <c r="J100" s="30"/>
      <c r="K100" s="12"/>
      <c r="L100" s="23"/>
    </row>
    <row r="101" spans="1:12" s="13" customFormat="1" ht="78.75" x14ac:dyDescent="0.2">
      <c r="A101" s="26">
        <f>IF(G101&lt;&gt;"",1+MAX($A$10:A100),"")</f>
        <v>60</v>
      </c>
      <c r="B101" s="26"/>
      <c r="C101" s="44" t="s">
        <v>153</v>
      </c>
      <c r="D101" s="40">
        <v>725</v>
      </c>
      <c r="E101" s="46">
        <v>0.1</v>
      </c>
      <c r="F101" s="47">
        <f t="shared" ref="F101" si="66">D101*(1+E101)</f>
        <v>797.50000000000011</v>
      </c>
      <c r="G101" s="48" t="s">
        <v>30</v>
      </c>
      <c r="H101" s="49">
        <v>10</v>
      </c>
      <c r="I101" s="50">
        <f t="shared" ref="I101" si="67">(H101)*F101</f>
        <v>7975.0000000000009</v>
      </c>
      <c r="J101" s="30"/>
      <c r="K101" s="12"/>
      <c r="L101" s="23"/>
    </row>
    <row r="102" spans="1:12" s="13" customFormat="1" ht="63" x14ac:dyDescent="0.2">
      <c r="A102" s="26">
        <f>IF(G102&lt;&gt;"",1+MAX($A$10:A101),"")</f>
        <v>61</v>
      </c>
      <c r="B102" s="26"/>
      <c r="C102" s="44" t="s">
        <v>154</v>
      </c>
      <c r="D102" s="40">
        <v>9547</v>
      </c>
      <c r="E102" s="46">
        <v>0.1</v>
      </c>
      <c r="F102" s="47">
        <f t="shared" ref="F102" si="68">D102*(1+E102)</f>
        <v>10501.7</v>
      </c>
      <c r="G102" s="48" t="s">
        <v>30</v>
      </c>
      <c r="H102" s="49">
        <v>11</v>
      </c>
      <c r="I102" s="50">
        <f t="shared" ref="I102" si="69">(H102)*F102</f>
        <v>115518.70000000001</v>
      </c>
      <c r="J102" s="30"/>
      <c r="K102" s="12"/>
      <c r="L102" s="23"/>
    </row>
    <row r="103" spans="1:12" s="13" customFormat="1" ht="63" x14ac:dyDescent="0.2">
      <c r="A103" s="26">
        <f>IF(G103&lt;&gt;"",1+MAX($A$10:A102),"")</f>
        <v>62</v>
      </c>
      <c r="B103" s="26"/>
      <c r="C103" s="44" t="s">
        <v>155</v>
      </c>
      <c r="D103" s="40">
        <v>82</v>
      </c>
      <c r="E103" s="46">
        <v>0.1</v>
      </c>
      <c r="F103" s="47">
        <f t="shared" ref="F103" si="70">D103*(1+E103)</f>
        <v>90.2</v>
      </c>
      <c r="G103" s="48" t="s">
        <v>30</v>
      </c>
      <c r="H103" s="49">
        <v>15</v>
      </c>
      <c r="I103" s="50">
        <f t="shared" ref="I103" si="71">(H103)*F103</f>
        <v>1353</v>
      </c>
      <c r="J103" s="30"/>
      <c r="K103" s="12"/>
      <c r="L103" s="23"/>
    </row>
    <row r="104" spans="1:12" s="13" customFormat="1" ht="110.25" x14ac:dyDescent="0.2">
      <c r="A104" s="26">
        <f>IF(G104&lt;&gt;"",1+MAX($A$10:A103),"")</f>
        <v>63</v>
      </c>
      <c r="B104" s="26"/>
      <c r="C104" s="44" t="s">
        <v>156</v>
      </c>
      <c r="D104" s="40">
        <v>2031</v>
      </c>
      <c r="E104" s="46">
        <v>0.1</v>
      </c>
      <c r="F104" s="47">
        <f t="shared" ref="F104" si="72">D104*(1+E104)</f>
        <v>2234.1000000000004</v>
      </c>
      <c r="G104" s="48" t="s">
        <v>30</v>
      </c>
      <c r="H104" s="49">
        <v>8</v>
      </c>
      <c r="I104" s="50">
        <f t="shared" ref="I104" si="73">(H104)*F104</f>
        <v>17872.800000000003</v>
      </c>
      <c r="J104" s="30"/>
      <c r="K104" s="12"/>
      <c r="L104" s="23"/>
    </row>
    <row r="105" spans="1:12" s="13" customFormat="1" ht="94.5" x14ac:dyDescent="0.2">
      <c r="A105" s="26"/>
      <c r="B105" s="26"/>
      <c r="C105" s="44" t="s">
        <v>158</v>
      </c>
      <c r="D105" s="40">
        <v>654</v>
      </c>
      <c r="E105" s="46">
        <v>0.1</v>
      </c>
      <c r="F105" s="47">
        <f t="shared" ref="F105" si="74">D105*(1+E105)</f>
        <v>719.40000000000009</v>
      </c>
      <c r="G105" s="48" t="s">
        <v>30</v>
      </c>
      <c r="H105" s="49">
        <v>12</v>
      </c>
      <c r="I105" s="50">
        <f t="shared" ref="I105" si="75">(H105)*F105</f>
        <v>8632.8000000000011</v>
      </c>
      <c r="J105" s="30"/>
      <c r="K105" s="12"/>
      <c r="L105" s="23"/>
    </row>
    <row r="106" spans="1:12" s="13" customFormat="1" x14ac:dyDescent="0.2">
      <c r="A106" s="26"/>
      <c r="B106" s="26"/>
      <c r="C106" s="44" t="s">
        <v>161</v>
      </c>
      <c r="D106" s="40">
        <v>1422</v>
      </c>
      <c r="E106" s="46">
        <v>0.1</v>
      </c>
      <c r="F106" s="47">
        <f t="shared" ref="F106" si="76">D106*(1+E106)</f>
        <v>1564.2</v>
      </c>
      <c r="G106" s="48" t="s">
        <v>30</v>
      </c>
      <c r="H106" s="49">
        <v>2.5</v>
      </c>
      <c r="I106" s="50">
        <f t="shared" ref="I106" si="77">(H106)*F106</f>
        <v>3910.5</v>
      </c>
      <c r="J106" s="30"/>
      <c r="K106" s="12"/>
      <c r="L106" s="23"/>
    </row>
    <row r="107" spans="1:12" s="13" customFormat="1" x14ac:dyDescent="0.2">
      <c r="A107" s="26"/>
      <c r="B107" s="26"/>
      <c r="C107" s="44" t="s">
        <v>157</v>
      </c>
      <c r="D107" s="40"/>
      <c r="E107" s="46">
        <v>0</v>
      </c>
      <c r="F107" s="47">
        <f t="shared" ref="F107" si="78">D107*(1+E107)</f>
        <v>0</v>
      </c>
      <c r="G107" s="48" t="s">
        <v>22</v>
      </c>
      <c r="H107" s="49">
        <v>250</v>
      </c>
      <c r="I107" s="50">
        <f t="shared" ref="I107" si="79">(H107)*F107</f>
        <v>0</v>
      </c>
      <c r="J107" s="30"/>
      <c r="K107" s="12"/>
      <c r="L107" s="23"/>
    </row>
    <row r="108" spans="1:12" s="13" customFormat="1" x14ac:dyDescent="0.2">
      <c r="A108" s="26" t="str">
        <f>IF(G108&lt;&gt;"",1+MAX($A$10:A104),"")</f>
        <v/>
      </c>
      <c r="B108" s="26"/>
      <c r="C108" s="56" t="s">
        <v>35</v>
      </c>
      <c r="D108" s="40"/>
      <c r="E108" s="46"/>
      <c r="F108" s="47"/>
      <c r="G108" s="48"/>
      <c r="H108" s="49"/>
      <c r="I108" s="50"/>
      <c r="J108" s="30"/>
      <c r="K108" s="12"/>
      <c r="L108" s="23"/>
    </row>
    <row r="109" spans="1:12" s="13" customFormat="1" x14ac:dyDescent="0.2">
      <c r="A109" s="26">
        <f>IF(G109&lt;&gt;"",1+MAX($A$10:A108),"")</f>
        <v>64</v>
      </c>
      <c r="B109" s="26"/>
      <c r="C109" s="44" t="s">
        <v>162</v>
      </c>
      <c r="D109" s="40">
        <f>353+763</f>
        <v>1116</v>
      </c>
      <c r="E109" s="46">
        <v>0.1</v>
      </c>
      <c r="F109" s="47">
        <f t="shared" ref="F109" si="80">D109*(1+E109)</f>
        <v>1227.6000000000001</v>
      </c>
      <c r="G109" s="48" t="s">
        <v>30</v>
      </c>
      <c r="H109" s="49">
        <v>6.5</v>
      </c>
      <c r="I109" s="50">
        <f t="shared" ref="I109" si="81">(H109)*F109</f>
        <v>7979.4000000000005</v>
      </c>
      <c r="J109" s="30"/>
      <c r="K109" s="12"/>
      <c r="L109" s="23"/>
    </row>
    <row r="110" spans="1:12" s="13" customFormat="1" ht="94.5" x14ac:dyDescent="0.2">
      <c r="A110" s="26"/>
      <c r="B110" s="26"/>
      <c r="C110" s="44" t="s">
        <v>163</v>
      </c>
      <c r="D110" s="40">
        <v>15176</v>
      </c>
      <c r="E110" s="46">
        <v>0.1</v>
      </c>
      <c r="F110" s="47">
        <f t="shared" ref="F110:F111" si="82">D110*(1+E110)</f>
        <v>16693.600000000002</v>
      </c>
      <c r="G110" s="48" t="s">
        <v>30</v>
      </c>
      <c r="H110" s="49">
        <v>11.5</v>
      </c>
      <c r="I110" s="50">
        <f t="shared" ref="I110:I111" si="83">(H110)*F110</f>
        <v>191976.40000000002</v>
      </c>
      <c r="J110" s="30"/>
      <c r="K110" s="12"/>
      <c r="L110" s="23"/>
    </row>
    <row r="111" spans="1:12" s="13" customFormat="1" ht="110.25" x14ac:dyDescent="0.2">
      <c r="A111" s="26"/>
      <c r="B111" s="26"/>
      <c r="C111" s="44" t="s">
        <v>164</v>
      </c>
      <c r="D111" s="40">
        <v>1568</v>
      </c>
      <c r="E111" s="46">
        <v>0.1</v>
      </c>
      <c r="F111" s="47">
        <f t="shared" si="82"/>
        <v>1724.8000000000002</v>
      </c>
      <c r="G111" s="48" t="s">
        <v>30</v>
      </c>
      <c r="H111" s="49">
        <v>11.5</v>
      </c>
      <c r="I111" s="50">
        <f t="shared" si="83"/>
        <v>19835.2</v>
      </c>
      <c r="J111" s="30"/>
      <c r="K111" s="12"/>
      <c r="L111" s="23"/>
    </row>
    <row r="112" spans="1:12" s="13" customFormat="1" x14ac:dyDescent="0.2">
      <c r="A112" s="26" t="str">
        <f>IF(G112&lt;&gt;"",1+MAX($A$10:A109),"")</f>
        <v/>
      </c>
      <c r="B112" s="26"/>
      <c r="C112" s="56" t="s">
        <v>50</v>
      </c>
      <c r="D112" s="40"/>
      <c r="E112" s="46"/>
      <c r="F112" s="47"/>
      <c r="G112" s="48"/>
      <c r="H112" s="49"/>
      <c r="I112" s="50"/>
      <c r="J112" s="30"/>
      <c r="K112" s="12"/>
      <c r="L112" s="23"/>
    </row>
    <row r="113" spans="1:12" s="13" customFormat="1" ht="63" x14ac:dyDescent="0.2">
      <c r="A113" s="26">
        <f>IF(G113&lt;&gt;"",1+MAX($A$10:A112),"")</f>
        <v>65</v>
      </c>
      <c r="B113" s="26"/>
      <c r="C113" s="44" t="s">
        <v>165</v>
      </c>
      <c r="D113" s="40">
        <v>505</v>
      </c>
      <c r="E113" s="46">
        <v>0.1</v>
      </c>
      <c r="F113" s="47">
        <f t="shared" ref="F113:F115" si="84">D113*(1+E113)</f>
        <v>555.5</v>
      </c>
      <c r="G113" s="48" t="s">
        <v>30</v>
      </c>
      <c r="H113" s="49">
        <v>18</v>
      </c>
      <c r="I113" s="50">
        <f t="shared" ref="I113:I115" si="85">(H113)*F113</f>
        <v>9999</v>
      </c>
      <c r="J113" s="30"/>
      <c r="K113" s="12"/>
      <c r="L113" s="23"/>
    </row>
    <row r="114" spans="1:12" s="13" customFormat="1" ht="63" x14ac:dyDescent="0.2">
      <c r="A114" s="26"/>
      <c r="B114" s="26"/>
      <c r="C114" s="44" t="s">
        <v>166</v>
      </c>
      <c r="D114" s="40">
        <v>191.61</v>
      </c>
      <c r="E114" s="46">
        <v>0.1</v>
      </c>
      <c r="F114" s="47">
        <f t="shared" ref="F114" si="86">D114*(1+E114)</f>
        <v>210.77100000000004</v>
      </c>
      <c r="G114" s="48" t="s">
        <v>9</v>
      </c>
      <c r="H114" s="49">
        <v>6</v>
      </c>
      <c r="I114" s="50">
        <f t="shared" ref="I114" si="87">(H114)*F114</f>
        <v>1264.6260000000002</v>
      </c>
      <c r="J114" s="30"/>
      <c r="K114" s="12"/>
      <c r="L114" s="23"/>
    </row>
    <row r="115" spans="1:12" s="13" customFormat="1" ht="78.75" x14ac:dyDescent="0.2">
      <c r="A115" s="26">
        <f>IF(G115&lt;&gt;"",1+MAX($A$10:A113),"")</f>
        <v>66</v>
      </c>
      <c r="B115" s="26"/>
      <c r="C115" s="44" t="s">
        <v>167</v>
      </c>
      <c r="D115" s="40">
        <v>3927.94</v>
      </c>
      <c r="E115" s="46">
        <v>0.1</v>
      </c>
      <c r="F115" s="47">
        <f t="shared" si="84"/>
        <v>4320.7340000000004</v>
      </c>
      <c r="G115" s="48" t="s">
        <v>30</v>
      </c>
      <c r="H115" s="49">
        <v>5</v>
      </c>
      <c r="I115" s="50">
        <f t="shared" si="85"/>
        <v>21603.670000000002</v>
      </c>
      <c r="J115" s="30"/>
      <c r="K115" s="12"/>
      <c r="L115" s="23"/>
    </row>
    <row r="116" spans="1:12" s="13" customFormat="1" x14ac:dyDescent="0.2">
      <c r="A116" s="26" t="str">
        <f>IF(G116&lt;&gt;"",1+MAX($A$10:A115),"")</f>
        <v/>
      </c>
      <c r="B116" s="26"/>
      <c r="C116" s="56" t="s">
        <v>34</v>
      </c>
      <c r="D116" s="40"/>
      <c r="E116" s="46"/>
      <c r="F116" s="47"/>
      <c r="G116" s="48"/>
      <c r="H116" s="49"/>
      <c r="I116" s="50"/>
      <c r="J116" s="30"/>
      <c r="K116" s="12"/>
      <c r="L116" s="23"/>
    </row>
    <row r="117" spans="1:12" s="13" customFormat="1" ht="47.25" x14ac:dyDescent="0.2">
      <c r="A117" s="26">
        <f>IF(G117&lt;&gt;"",1+MAX($A$10:A116),"")</f>
        <v>67</v>
      </c>
      <c r="B117" s="26"/>
      <c r="C117" s="44" t="s">
        <v>168</v>
      </c>
      <c r="D117" s="55">
        <v>35351.46</v>
      </c>
      <c r="E117" s="46">
        <v>0.1</v>
      </c>
      <c r="F117" s="47">
        <f t="shared" ref="F117" si="88">D117*(1+E117)</f>
        <v>38886.606</v>
      </c>
      <c r="G117" s="48" t="s">
        <v>30</v>
      </c>
      <c r="H117" s="49">
        <v>1.7</v>
      </c>
      <c r="I117" s="50">
        <f t="shared" ref="I117" si="89">(H117)*F117</f>
        <v>66107.230199999991</v>
      </c>
      <c r="J117" s="30"/>
      <c r="K117" s="12"/>
      <c r="L117" s="23"/>
    </row>
    <row r="118" spans="1:12" s="13" customFormat="1" ht="47.25" x14ac:dyDescent="0.2">
      <c r="A118" s="26">
        <f>IF(G118&lt;&gt;"",1+MAX($A$10:A117),"")</f>
        <v>68</v>
      </c>
      <c r="B118" s="26"/>
      <c r="C118" s="44" t="s">
        <v>169</v>
      </c>
      <c r="D118" s="40">
        <v>2730</v>
      </c>
      <c r="E118" s="46">
        <v>0.1</v>
      </c>
      <c r="F118" s="47">
        <f t="shared" ref="F118:F124" si="90">D118*(1+E118)</f>
        <v>3003.0000000000005</v>
      </c>
      <c r="G118" s="48" t="s">
        <v>30</v>
      </c>
      <c r="H118" s="49">
        <v>1.7</v>
      </c>
      <c r="I118" s="50">
        <f t="shared" ref="I118:I124" si="91">(H118)*F118</f>
        <v>5105.1000000000004</v>
      </c>
      <c r="J118" s="30"/>
      <c r="K118" s="12"/>
      <c r="L118" s="23"/>
    </row>
    <row r="119" spans="1:12" s="13" customFormat="1" ht="47.25" x14ac:dyDescent="0.2">
      <c r="A119" s="26">
        <f>IF(G119&lt;&gt;"",1+MAX($A$10:A118),"")</f>
        <v>69</v>
      </c>
      <c r="B119" s="26"/>
      <c r="C119" s="44" t="s">
        <v>170</v>
      </c>
      <c r="D119" s="40">
        <v>303</v>
      </c>
      <c r="E119" s="46">
        <v>0.1</v>
      </c>
      <c r="F119" s="47">
        <f t="shared" si="90"/>
        <v>333.3</v>
      </c>
      <c r="G119" s="48" t="s">
        <v>30</v>
      </c>
      <c r="H119" s="49">
        <v>1.7</v>
      </c>
      <c r="I119" s="50">
        <f t="shared" si="91"/>
        <v>566.61</v>
      </c>
      <c r="J119" s="30"/>
      <c r="K119" s="12"/>
      <c r="L119" s="23"/>
    </row>
    <row r="120" spans="1:12" s="13" customFormat="1" ht="47.25" x14ac:dyDescent="0.2">
      <c r="A120" s="26">
        <f>IF(G120&lt;&gt;"",1+MAX($A$10:A119),"")</f>
        <v>70</v>
      </c>
      <c r="B120" s="26"/>
      <c r="C120" s="44" t="s">
        <v>175</v>
      </c>
      <c r="D120" s="40">
        <v>9</v>
      </c>
      <c r="E120" s="46">
        <v>0</v>
      </c>
      <c r="F120" s="47">
        <f t="shared" si="90"/>
        <v>9</v>
      </c>
      <c r="G120" s="48" t="s">
        <v>22</v>
      </c>
      <c r="H120" s="49">
        <v>65</v>
      </c>
      <c r="I120" s="50">
        <f t="shared" si="91"/>
        <v>585</v>
      </c>
      <c r="J120" s="30"/>
      <c r="K120" s="12"/>
      <c r="L120" s="23"/>
    </row>
    <row r="121" spans="1:12" s="13" customFormat="1" ht="47.25" x14ac:dyDescent="0.2">
      <c r="A121" s="26">
        <f>IF(G121&lt;&gt;"",1+MAX($A$10:A120),"")</f>
        <v>71</v>
      </c>
      <c r="B121" s="26"/>
      <c r="C121" s="44" t="s">
        <v>174</v>
      </c>
      <c r="D121" s="40">
        <v>36</v>
      </c>
      <c r="E121" s="46">
        <v>0</v>
      </c>
      <c r="F121" s="47">
        <f t="shared" ref="F121" si="92">D121*(1+E121)</f>
        <v>36</v>
      </c>
      <c r="G121" s="48" t="s">
        <v>22</v>
      </c>
      <c r="H121" s="49">
        <v>45</v>
      </c>
      <c r="I121" s="50">
        <f t="shared" si="91"/>
        <v>1620</v>
      </c>
      <c r="J121" s="30"/>
      <c r="K121" s="12"/>
      <c r="L121" s="23"/>
    </row>
    <row r="122" spans="1:12" s="13" customFormat="1" ht="47.25" x14ac:dyDescent="0.2">
      <c r="A122" s="26">
        <f>IF(G122&lt;&gt;"",1+MAX($A$10:A121),"")</f>
        <v>72</v>
      </c>
      <c r="B122" s="26"/>
      <c r="C122" s="44" t="s">
        <v>171</v>
      </c>
      <c r="D122" s="40">
        <f>D109</f>
        <v>1116</v>
      </c>
      <c r="E122" s="46">
        <v>0.1</v>
      </c>
      <c r="F122" s="47">
        <f t="shared" si="90"/>
        <v>1227.6000000000001</v>
      </c>
      <c r="G122" s="48" t="s">
        <v>30</v>
      </c>
      <c r="H122" s="49">
        <v>2.1</v>
      </c>
      <c r="I122" s="50">
        <f t="shared" si="91"/>
        <v>2577.9600000000005</v>
      </c>
      <c r="J122" s="30"/>
      <c r="K122" s="12"/>
      <c r="L122" s="23"/>
    </row>
    <row r="123" spans="1:12" s="13" customFormat="1" ht="47.25" x14ac:dyDescent="0.2">
      <c r="A123" s="26">
        <f>IF(G123&lt;&gt;"",1+MAX($A$10:A122),"")</f>
        <v>73</v>
      </c>
      <c r="B123" s="26"/>
      <c r="C123" s="44" t="s">
        <v>172</v>
      </c>
      <c r="D123" s="40">
        <v>3672</v>
      </c>
      <c r="E123" s="46">
        <v>0.1</v>
      </c>
      <c r="F123" s="47">
        <f t="shared" si="90"/>
        <v>4039.2000000000003</v>
      </c>
      <c r="G123" s="48" t="s">
        <v>30</v>
      </c>
      <c r="H123" s="49">
        <v>2.1</v>
      </c>
      <c r="I123" s="50">
        <f t="shared" si="91"/>
        <v>8482.3200000000015</v>
      </c>
      <c r="J123" s="30"/>
      <c r="K123" s="12"/>
      <c r="L123" s="23"/>
    </row>
    <row r="124" spans="1:12" s="13" customFormat="1" ht="47.25" x14ac:dyDescent="0.2">
      <c r="A124" s="26">
        <f>IF(G124&lt;&gt;"",1+MAX($A$10:A123),"")</f>
        <v>74</v>
      </c>
      <c r="B124" s="26"/>
      <c r="C124" s="44" t="s">
        <v>173</v>
      </c>
      <c r="D124" s="40">
        <v>3711.2249999999999</v>
      </c>
      <c r="E124" s="46">
        <v>0.1</v>
      </c>
      <c r="F124" s="47">
        <f t="shared" si="90"/>
        <v>4082.3475000000003</v>
      </c>
      <c r="G124" s="48" t="s">
        <v>30</v>
      </c>
      <c r="H124" s="49">
        <v>2.1</v>
      </c>
      <c r="I124" s="50">
        <f t="shared" si="91"/>
        <v>8572.9297500000011</v>
      </c>
      <c r="J124" s="30"/>
      <c r="K124" s="12"/>
      <c r="L124" s="23"/>
    </row>
    <row r="125" spans="1:12" s="13" customFormat="1" x14ac:dyDescent="0.2">
      <c r="A125" s="26" t="str">
        <f>IF(G125&lt;&gt;"",1+MAX($A$10:A124),"")</f>
        <v/>
      </c>
      <c r="B125" s="26"/>
      <c r="C125" s="56" t="s">
        <v>176</v>
      </c>
      <c r="D125" s="40"/>
      <c r="E125" s="46"/>
      <c r="F125" s="47"/>
      <c r="G125" s="48"/>
      <c r="H125" s="49"/>
      <c r="I125" s="50"/>
      <c r="J125" s="30"/>
      <c r="K125" s="12"/>
      <c r="L125" s="23"/>
    </row>
    <row r="126" spans="1:12" s="13" customFormat="1" ht="47.25" x14ac:dyDescent="0.2">
      <c r="A126" s="26">
        <f>IF(G126&lt;&gt;"",1+MAX($A$10:A125),"")</f>
        <v>75</v>
      </c>
      <c r="B126" s="26"/>
      <c r="C126" s="44" t="s">
        <v>178</v>
      </c>
      <c r="D126" s="40">
        <v>258</v>
      </c>
      <c r="E126" s="46">
        <v>0.1</v>
      </c>
      <c r="F126" s="47">
        <f t="shared" ref="F126:F130" si="93">D126*(1+E126)</f>
        <v>283.8</v>
      </c>
      <c r="G126" s="48" t="s">
        <v>30</v>
      </c>
      <c r="H126" s="49">
        <v>8</v>
      </c>
      <c r="I126" s="50">
        <f t="shared" ref="I126:I130" si="94">(H126)*F126</f>
        <v>2270.4</v>
      </c>
      <c r="J126" s="30"/>
      <c r="K126" s="12"/>
      <c r="L126" s="23"/>
    </row>
    <row r="127" spans="1:12" s="13" customFormat="1" ht="31.5" x14ac:dyDescent="0.2">
      <c r="A127" s="26">
        <f>IF(G127&lt;&gt;"",1+MAX($A$10:A126),"")</f>
        <v>76</v>
      </c>
      <c r="B127" s="26"/>
      <c r="C127" s="44" t="s">
        <v>177</v>
      </c>
      <c r="D127" s="40">
        <v>25.29</v>
      </c>
      <c r="E127" s="46">
        <v>0.1</v>
      </c>
      <c r="F127" s="47">
        <f t="shared" si="93"/>
        <v>27.819000000000003</v>
      </c>
      <c r="G127" s="48" t="s">
        <v>9</v>
      </c>
      <c r="H127" s="49">
        <v>150</v>
      </c>
      <c r="I127" s="50">
        <f t="shared" si="94"/>
        <v>4172.8500000000004</v>
      </c>
      <c r="J127" s="30"/>
      <c r="K127" s="12"/>
      <c r="L127" s="23"/>
    </row>
    <row r="128" spans="1:12" s="13" customFormat="1" ht="63" x14ac:dyDescent="0.2">
      <c r="A128" s="26">
        <f>IF(G128&lt;&gt;"",1+MAX($A$10:A127),"")</f>
        <v>77</v>
      </c>
      <c r="B128" s="26"/>
      <c r="C128" s="44" t="s">
        <v>179</v>
      </c>
      <c r="D128" s="40">
        <v>59.04</v>
      </c>
      <c r="E128" s="46">
        <v>0.1</v>
      </c>
      <c r="F128" s="47">
        <f t="shared" si="93"/>
        <v>64.944000000000003</v>
      </c>
      <c r="G128" s="48" t="s">
        <v>9</v>
      </c>
      <c r="H128" s="49">
        <v>100</v>
      </c>
      <c r="I128" s="50">
        <f t="shared" si="94"/>
        <v>6494.4000000000005</v>
      </c>
      <c r="J128" s="30"/>
      <c r="K128" s="12"/>
      <c r="L128" s="23"/>
    </row>
    <row r="129" spans="1:12" s="13" customFormat="1" ht="31.5" x14ac:dyDescent="0.2">
      <c r="A129" s="26">
        <f>IF(G129&lt;&gt;"",1+MAX($A$10:A128),"")</f>
        <v>78</v>
      </c>
      <c r="B129" s="26"/>
      <c r="C129" s="44" t="s">
        <v>180</v>
      </c>
      <c r="D129" s="40">
        <v>26.26</v>
      </c>
      <c r="E129" s="46">
        <v>0.1</v>
      </c>
      <c r="F129" s="47">
        <f t="shared" si="93"/>
        <v>28.886000000000003</v>
      </c>
      <c r="G129" s="48" t="s">
        <v>9</v>
      </c>
      <c r="H129" s="49">
        <v>100</v>
      </c>
      <c r="I129" s="50">
        <f t="shared" si="94"/>
        <v>2888.6000000000004</v>
      </c>
      <c r="J129" s="30"/>
      <c r="K129" s="12"/>
      <c r="L129" s="23"/>
    </row>
    <row r="130" spans="1:12" s="13" customFormat="1" x14ac:dyDescent="0.2">
      <c r="A130" s="26">
        <f>IF(G130&lt;&gt;"",1+MAX($A$10:A129),"")</f>
        <v>79</v>
      </c>
      <c r="B130" s="26"/>
      <c r="C130" s="44" t="s">
        <v>181</v>
      </c>
      <c r="D130" s="40">
        <v>2250</v>
      </c>
      <c r="E130" s="46">
        <v>0.1</v>
      </c>
      <c r="F130" s="47">
        <f t="shared" si="93"/>
        <v>2475</v>
      </c>
      <c r="G130" s="48" t="s">
        <v>30</v>
      </c>
      <c r="H130" s="49">
        <v>10</v>
      </c>
      <c r="I130" s="50">
        <f t="shared" si="94"/>
        <v>24750</v>
      </c>
      <c r="J130" s="30"/>
      <c r="K130" s="12"/>
      <c r="L130" s="23"/>
    </row>
    <row r="131" spans="1:12" s="13" customFormat="1" x14ac:dyDescent="0.2">
      <c r="A131" s="22"/>
      <c r="B131" s="45" t="s">
        <v>44</v>
      </c>
      <c r="C131" s="42" t="s">
        <v>43</v>
      </c>
      <c r="D131" s="11"/>
      <c r="E131" s="14"/>
      <c r="F131" s="14"/>
      <c r="G131" s="14"/>
      <c r="H131" s="14"/>
      <c r="I131" s="14"/>
      <c r="J131" s="15">
        <f>SUM(I132:I141)</f>
        <v>25607.279999999999</v>
      </c>
      <c r="K131" s="12"/>
    </row>
    <row r="132" spans="1:12" s="13" customFormat="1" ht="78.75" x14ac:dyDescent="0.2">
      <c r="A132" s="26">
        <f>IF(G132&lt;&gt;"",1+MAX($A$10:A131),"")</f>
        <v>80</v>
      </c>
      <c r="B132" s="26"/>
      <c r="C132" s="44" t="s">
        <v>182</v>
      </c>
      <c r="D132" s="40">
        <f>59.58*5</f>
        <v>297.89999999999998</v>
      </c>
      <c r="E132" s="46">
        <v>0.1</v>
      </c>
      <c r="F132" s="47">
        <f t="shared" ref="F132" si="95">D132*(1+E132)</f>
        <v>327.69</v>
      </c>
      <c r="G132" s="48" t="s">
        <v>30</v>
      </c>
      <c r="H132" s="49">
        <v>12</v>
      </c>
      <c r="I132" s="50">
        <f t="shared" ref="I132" si="96">(H132)*F132</f>
        <v>3932.2799999999997</v>
      </c>
      <c r="J132" s="30"/>
      <c r="K132" s="12"/>
      <c r="L132" s="23"/>
    </row>
    <row r="133" spans="1:12" s="13" customFormat="1" x14ac:dyDescent="0.2">
      <c r="A133" s="26" t="str">
        <f>IF(G133&lt;&gt;"",1+MAX($A$10:A132),"")</f>
        <v/>
      </c>
      <c r="B133" s="26"/>
      <c r="C133" s="56" t="s">
        <v>51</v>
      </c>
      <c r="D133" s="40"/>
      <c r="E133" s="46"/>
      <c r="F133" s="47"/>
      <c r="G133" s="48"/>
      <c r="H133" s="49"/>
      <c r="I133" s="50"/>
      <c r="J133" s="30"/>
      <c r="K133" s="12"/>
      <c r="L133" s="23"/>
    </row>
    <row r="134" spans="1:12" s="13" customFormat="1" x14ac:dyDescent="0.2">
      <c r="A134" s="26">
        <f>IF(G134&lt;&gt;"",1+MAX($A$10:A133),"")</f>
        <v>81</v>
      </c>
      <c r="B134" s="26"/>
      <c r="C134" s="44" t="s">
        <v>52</v>
      </c>
      <c r="D134" s="40">
        <v>7</v>
      </c>
      <c r="E134" s="46">
        <v>0</v>
      </c>
      <c r="F134" s="47">
        <f t="shared" ref="F134:F136" si="97">D134*(1+E134)</f>
        <v>7</v>
      </c>
      <c r="G134" s="48" t="s">
        <v>22</v>
      </c>
      <c r="H134" s="49">
        <v>250</v>
      </c>
      <c r="I134" s="50">
        <f t="shared" ref="I134:I136" si="98">(H134)*F134</f>
        <v>1750</v>
      </c>
      <c r="J134" s="30"/>
      <c r="K134" s="12"/>
      <c r="L134" s="23"/>
    </row>
    <row r="135" spans="1:12" s="13" customFormat="1" x14ac:dyDescent="0.2">
      <c r="A135" s="26">
        <f>IF(G135&lt;&gt;"",1+MAX($A$10:A134),"")</f>
        <v>82</v>
      </c>
      <c r="B135" s="26"/>
      <c r="C135" s="44" t="s">
        <v>53</v>
      </c>
      <c r="D135" s="40">
        <v>8</v>
      </c>
      <c r="E135" s="46">
        <v>0</v>
      </c>
      <c r="F135" s="47">
        <f t="shared" si="97"/>
        <v>8</v>
      </c>
      <c r="G135" s="48" t="s">
        <v>22</v>
      </c>
      <c r="H135" s="49">
        <v>125</v>
      </c>
      <c r="I135" s="50">
        <f t="shared" si="98"/>
        <v>1000</v>
      </c>
      <c r="J135" s="30"/>
      <c r="K135" s="12"/>
      <c r="L135" s="23"/>
    </row>
    <row r="136" spans="1:12" s="13" customFormat="1" x14ac:dyDescent="0.2">
      <c r="A136" s="26">
        <f>IF(G136&lt;&gt;"",1+MAX($A$10:A135),"")</f>
        <v>83</v>
      </c>
      <c r="B136" s="26"/>
      <c r="C136" s="44" t="s">
        <v>54</v>
      </c>
      <c r="D136" s="40">
        <v>24</v>
      </c>
      <c r="E136" s="46">
        <v>0</v>
      </c>
      <c r="F136" s="47">
        <f t="shared" si="97"/>
        <v>24</v>
      </c>
      <c r="G136" s="48" t="s">
        <v>22</v>
      </c>
      <c r="H136" s="49">
        <v>350</v>
      </c>
      <c r="I136" s="50">
        <f t="shared" si="98"/>
        <v>8400</v>
      </c>
      <c r="J136" s="30"/>
      <c r="K136" s="12"/>
      <c r="L136" s="23"/>
    </row>
    <row r="137" spans="1:12" s="13" customFormat="1" x14ac:dyDescent="0.2">
      <c r="A137" s="26">
        <f>IF(G137&lt;&gt;"",1+MAX($A$10:A136),"")</f>
        <v>84</v>
      </c>
      <c r="B137" s="26"/>
      <c r="C137" s="44" t="s">
        <v>183</v>
      </c>
      <c r="D137" s="40">
        <v>12</v>
      </c>
      <c r="E137" s="46">
        <v>0</v>
      </c>
      <c r="F137" s="47">
        <f t="shared" ref="F137:F141" si="99">D137*(1+E137)</f>
        <v>12</v>
      </c>
      <c r="G137" s="48" t="s">
        <v>22</v>
      </c>
      <c r="H137" s="49">
        <v>250</v>
      </c>
      <c r="I137" s="50">
        <f t="shared" ref="I137:I141" si="100">(H137)*F137</f>
        <v>3000</v>
      </c>
      <c r="J137" s="30"/>
      <c r="K137" s="12"/>
      <c r="L137" s="23"/>
    </row>
    <row r="138" spans="1:12" s="13" customFormat="1" x14ac:dyDescent="0.2">
      <c r="A138" s="26">
        <f>IF(G138&lt;&gt;"",1+MAX($A$10:A137),"")</f>
        <v>85</v>
      </c>
      <c r="B138" s="26"/>
      <c r="C138" s="44" t="s">
        <v>184</v>
      </c>
      <c r="D138" s="40">
        <v>7</v>
      </c>
      <c r="E138" s="46">
        <v>0</v>
      </c>
      <c r="F138" s="47">
        <f t="shared" si="99"/>
        <v>7</v>
      </c>
      <c r="G138" s="48" t="s">
        <v>22</v>
      </c>
      <c r="H138" s="49">
        <v>550</v>
      </c>
      <c r="I138" s="50">
        <f t="shared" si="100"/>
        <v>3850</v>
      </c>
      <c r="J138" s="30"/>
      <c r="K138" s="12"/>
      <c r="L138" s="23"/>
    </row>
    <row r="139" spans="1:12" s="13" customFormat="1" x14ac:dyDescent="0.2">
      <c r="A139" s="26">
        <f>IF(G139&lt;&gt;"",1+MAX($A$10:A138),"")</f>
        <v>86</v>
      </c>
      <c r="B139" s="26"/>
      <c r="C139" s="44" t="s">
        <v>185</v>
      </c>
      <c r="D139" s="40">
        <v>7</v>
      </c>
      <c r="E139" s="46">
        <v>0</v>
      </c>
      <c r="F139" s="47">
        <f t="shared" si="99"/>
        <v>7</v>
      </c>
      <c r="G139" s="48" t="s">
        <v>22</v>
      </c>
      <c r="H139" s="49">
        <v>225</v>
      </c>
      <c r="I139" s="50">
        <f t="shared" si="100"/>
        <v>1575</v>
      </c>
      <c r="J139" s="30"/>
      <c r="K139" s="12"/>
      <c r="L139" s="23"/>
    </row>
    <row r="140" spans="1:12" s="13" customFormat="1" x14ac:dyDescent="0.2">
      <c r="A140" s="26">
        <f>IF(G140&lt;&gt;"",1+MAX($A$10:A139),"")</f>
        <v>87</v>
      </c>
      <c r="B140" s="26"/>
      <c r="C140" s="44" t="s">
        <v>186</v>
      </c>
      <c r="D140" s="40">
        <v>6</v>
      </c>
      <c r="E140" s="46">
        <v>0</v>
      </c>
      <c r="F140" s="47">
        <f t="shared" si="99"/>
        <v>6</v>
      </c>
      <c r="G140" s="48" t="s">
        <v>22</v>
      </c>
      <c r="H140" s="49">
        <v>300</v>
      </c>
      <c r="I140" s="50">
        <f t="shared" si="100"/>
        <v>1800</v>
      </c>
      <c r="J140" s="30"/>
      <c r="K140" s="12"/>
      <c r="L140" s="23"/>
    </row>
    <row r="141" spans="1:12" s="13" customFormat="1" x14ac:dyDescent="0.2">
      <c r="A141" s="26">
        <f>IF(G141&lt;&gt;"",1+MAX($A$10:A140),"")</f>
        <v>88</v>
      </c>
      <c r="B141" s="26"/>
      <c r="C141" s="44" t="s">
        <v>187</v>
      </c>
      <c r="D141" s="40">
        <v>2</v>
      </c>
      <c r="E141" s="46">
        <v>0</v>
      </c>
      <c r="F141" s="47">
        <f t="shared" si="99"/>
        <v>2</v>
      </c>
      <c r="G141" s="48" t="s">
        <v>22</v>
      </c>
      <c r="H141" s="49">
        <v>150</v>
      </c>
      <c r="I141" s="50">
        <f t="shared" si="100"/>
        <v>300</v>
      </c>
      <c r="J141" s="30"/>
      <c r="K141" s="12"/>
      <c r="L141" s="23"/>
    </row>
    <row r="142" spans="1:12" s="13" customFormat="1" x14ac:dyDescent="0.2">
      <c r="A142" s="22"/>
      <c r="B142" s="45" t="s">
        <v>26</v>
      </c>
      <c r="C142" s="42" t="s">
        <v>27</v>
      </c>
      <c r="D142" s="11"/>
      <c r="E142" s="14"/>
      <c r="F142" s="14"/>
      <c r="G142" s="14"/>
      <c r="H142" s="14"/>
      <c r="I142" s="14"/>
      <c r="J142" s="15">
        <f>SUM(I144:I171)</f>
        <v>61500</v>
      </c>
      <c r="K142" s="12"/>
    </row>
    <row r="143" spans="1:12" s="13" customFormat="1" x14ac:dyDescent="0.2">
      <c r="A143" s="26"/>
      <c r="B143" s="26"/>
      <c r="C143" s="43" t="s">
        <v>55</v>
      </c>
      <c r="D143" s="40"/>
      <c r="E143" s="46"/>
      <c r="F143" s="47"/>
      <c r="G143" s="48"/>
      <c r="H143" s="49"/>
      <c r="I143" s="50"/>
      <c r="J143" s="30"/>
      <c r="K143" s="12"/>
      <c r="L143" s="23"/>
    </row>
    <row r="144" spans="1:12" s="13" customFormat="1" x14ac:dyDescent="0.2">
      <c r="A144" s="26">
        <f>IF(G144&lt;&gt;"",1+MAX($A$10:A143),"")</f>
        <v>89</v>
      </c>
      <c r="B144" s="26"/>
      <c r="C144" s="44" t="s">
        <v>321</v>
      </c>
      <c r="D144" s="40">
        <v>1</v>
      </c>
      <c r="E144" s="46">
        <v>0</v>
      </c>
      <c r="F144" s="47">
        <f t="shared" ref="F144:F145" si="101">D144*(1+E144)</f>
        <v>1</v>
      </c>
      <c r="G144" s="48" t="s">
        <v>29</v>
      </c>
      <c r="H144" s="49">
        <v>8000</v>
      </c>
      <c r="I144" s="50">
        <f t="shared" ref="I144:I145" si="102">(H144)*F144</f>
        <v>8000</v>
      </c>
      <c r="J144" s="30"/>
      <c r="K144" s="12"/>
      <c r="L144" s="23"/>
    </row>
    <row r="145" spans="1:12" s="13" customFormat="1" x14ac:dyDescent="0.2">
      <c r="A145" s="26">
        <f>IF(G145&lt;&gt;"",1+MAX($A$10:A144),"")</f>
        <v>90</v>
      </c>
      <c r="B145" s="26"/>
      <c r="C145" s="44" t="s">
        <v>320</v>
      </c>
      <c r="D145" s="40">
        <v>1</v>
      </c>
      <c r="E145" s="46">
        <v>0</v>
      </c>
      <c r="F145" s="47">
        <f t="shared" si="101"/>
        <v>1</v>
      </c>
      <c r="G145" s="48" t="s">
        <v>29</v>
      </c>
      <c r="H145" s="49">
        <v>12000</v>
      </c>
      <c r="I145" s="50">
        <f t="shared" si="102"/>
        <v>12000</v>
      </c>
      <c r="J145" s="30"/>
      <c r="K145" s="12"/>
      <c r="L145" s="23"/>
    </row>
    <row r="146" spans="1:12" s="13" customFormat="1" x14ac:dyDescent="0.2">
      <c r="A146" s="26" t="str">
        <f>IF(G146&lt;&gt;"",1+MAX($A$10:A145),"")</f>
        <v/>
      </c>
      <c r="B146" s="26"/>
      <c r="C146" s="56" t="s">
        <v>28</v>
      </c>
      <c r="D146" s="40"/>
      <c r="E146" s="46"/>
      <c r="F146" s="47"/>
      <c r="G146" s="48"/>
      <c r="H146" s="49"/>
      <c r="I146" s="50"/>
      <c r="J146" s="30"/>
      <c r="K146" s="12"/>
      <c r="L146" s="23"/>
    </row>
    <row r="147" spans="1:12" s="13" customFormat="1" x14ac:dyDescent="0.2">
      <c r="A147" s="26">
        <f>IF(G147&lt;&gt;"",1+MAX($A$10:A146),"")</f>
        <v>91</v>
      </c>
      <c r="B147" s="26"/>
      <c r="C147" s="44" t="s">
        <v>56</v>
      </c>
      <c r="D147" s="40">
        <v>4</v>
      </c>
      <c r="E147" s="46">
        <v>0</v>
      </c>
      <c r="F147" s="47">
        <f t="shared" ref="F147:F150" si="103">D147*(1+E147)</f>
        <v>4</v>
      </c>
      <c r="G147" s="48" t="s">
        <v>22</v>
      </c>
      <c r="H147" s="49">
        <v>1050</v>
      </c>
      <c r="I147" s="50">
        <f t="shared" ref="I147:I151" si="104">(H147)*F147</f>
        <v>4200</v>
      </c>
      <c r="J147" s="30"/>
      <c r="K147" s="12"/>
      <c r="L147" s="23"/>
    </row>
    <row r="148" spans="1:12" s="13" customFormat="1" x14ac:dyDescent="0.2">
      <c r="A148" s="26">
        <f>IF(G148&lt;&gt;"",1+MAX($A$10:A147),"")</f>
        <v>92</v>
      </c>
      <c r="B148" s="26"/>
      <c r="C148" s="44" t="s">
        <v>57</v>
      </c>
      <c r="D148" s="40">
        <v>4</v>
      </c>
      <c r="E148" s="46">
        <v>0</v>
      </c>
      <c r="F148" s="47">
        <f t="shared" si="103"/>
        <v>4</v>
      </c>
      <c r="G148" s="48" t="s">
        <v>22</v>
      </c>
      <c r="H148" s="49">
        <v>1050</v>
      </c>
      <c r="I148" s="50">
        <f t="shared" si="104"/>
        <v>4200</v>
      </c>
      <c r="J148" s="30"/>
      <c r="K148" s="12"/>
      <c r="L148" s="23"/>
    </row>
    <row r="149" spans="1:12" s="13" customFormat="1" x14ac:dyDescent="0.2">
      <c r="A149" s="26">
        <f>IF(G149&lt;&gt;"",1+MAX($A$10:A148),"")</f>
        <v>93</v>
      </c>
      <c r="B149" s="26"/>
      <c r="C149" s="44" t="s">
        <v>298</v>
      </c>
      <c r="D149" s="40">
        <v>4</v>
      </c>
      <c r="E149" s="46">
        <v>0</v>
      </c>
      <c r="F149" s="47">
        <f t="shared" si="103"/>
        <v>4</v>
      </c>
      <c r="G149" s="48" t="s">
        <v>22</v>
      </c>
      <c r="H149" s="49">
        <v>550</v>
      </c>
      <c r="I149" s="50">
        <f t="shared" si="104"/>
        <v>2200</v>
      </c>
      <c r="J149" s="30"/>
      <c r="K149" s="12"/>
      <c r="L149" s="23"/>
    </row>
    <row r="150" spans="1:12" s="13" customFormat="1" x14ac:dyDescent="0.2">
      <c r="A150" s="26">
        <f>IF(G150&lt;&gt;"",1+MAX($A$10:A149),"")</f>
        <v>94</v>
      </c>
      <c r="B150" s="26"/>
      <c r="C150" s="44" t="s">
        <v>299</v>
      </c>
      <c r="D150" s="40">
        <v>8</v>
      </c>
      <c r="E150" s="46">
        <v>0</v>
      </c>
      <c r="F150" s="47">
        <f t="shared" si="103"/>
        <v>8</v>
      </c>
      <c r="G150" s="48" t="s">
        <v>22</v>
      </c>
      <c r="H150" s="49">
        <v>800</v>
      </c>
      <c r="I150" s="50">
        <f t="shared" si="104"/>
        <v>6400</v>
      </c>
      <c r="J150" s="30"/>
      <c r="K150" s="12"/>
      <c r="L150" s="23"/>
    </row>
    <row r="151" spans="1:12" s="13" customFormat="1" x14ac:dyDescent="0.2">
      <c r="A151" s="26">
        <f>IF(G151&lt;&gt;"",1+MAX($A$10:A150),"")</f>
        <v>95</v>
      </c>
      <c r="B151" s="26"/>
      <c r="C151" s="44" t="s">
        <v>300</v>
      </c>
      <c r="D151" s="40">
        <v>2</v>
      </c>
      <c r="E151" s="46">
        <v>0</v>
      </c>
      <c r="F151" s="47">
        <f t="shared" ref="F151" si="105">D151*(1+E151)</f>
        <v>2</v>
      </c>
      <c r="G151" s="48" t="s">
        <v>22</v>
      </c>
      <c r="H151" s="49">
        <v>450</v>
      </c>
      <c r="I151" s="50">
        <f t="shared" si="104"/>
        <v>900</v>
      </c>
      <c r="J151" s="30"/>
      <c r="K151" s="12"/>
      <c r="L151" s="23"/>
    </row>
    <row r="152" spans="1:12" s="13" customFormat="1" x14ac:dyDescent="0.2">
      <c r="A152" s="26">
        <f>IF(G152&lt;&gt;"",1+MAX($A$10:A151),"")</f>
        <v>96</v>
      </c>
      <c r="B152" s="26"/>
      <c r="C152" s="44" t="s">
        <v>301</v>
      </c>
      <c r="D152" s="40">
        <v>2</v>
      </c>
      <c r="E152" s="46">
        <v>0</v>
      </c>
      <c r="F152" s="47">
        <f t="shared" ref="F152" si="106">D152*(1+E152)</f>
        <v>2</v>
      </c>
      <c r="G152" s="48" t="s">
        <v>22</v>
      </c>
      <c r="H152" s="49">
        <v>1050</v>
      </c>
      <c r="I152" s="50">
        <f t="shared" ref="I152" si="107">(H152)*F152</f>
        <v>2100</v>
      </c>
      <c r="J152" s="30"/>
      <c r="K152" s="12"/>
      <c r="L152" s="23"/>
    </row>
    <row r="153" spans="1:12" s="13" customFormat="1" x14ac:dyDescent="0.2">
      <c r="A153" s="26">
        <f>IF(G153&lt;&gt;"",1+MAX($A$10:A152),"")</f>
        <v>97</v>
      </c>
      <c r="B153" s="26"/>
      <c r="C153" s="44" t="s">
        <v>314</v>
      </c>
      <c r="D153" s="40">
        <v>1</v>
      </c>
      <c r="E153" s="46">
        <v>0</v>
      </c>
      <c r="F153" s="47">
        <f t="shared" ref="F153:F161" si="108">D153*(1+E153)</f>
        <v>1</v>
      </c>
      <c r="G153" s="48" t="s">
        <v>22</v>
      </c>
      <c r="H153" s="49">
        <v>275</v>
      </c>
      <c r="I153" s="50">
        <f t="shared" ref="I153:I161" si="109">(H153)*F153</f>
        <v>275</v>
      </c>
      <c r="J153" s="30"/>
      <c r="K153" s="12"/>
      <c r="L153" s="23"/>
    </row>
    <row r="154" spans="1:12" s="13" customFormat="1" x14ac:dyDescent="0.2">
      <c r="A154" s="26">
        <f>IF(G154&lt;&gt;"",1+MAX($A$10:A153),"")</f>
        <v>98</v>
      </c>
      <c r="B154" s="26"/>
      <c r="C154" s="44" t="s">
        <v>302</v>
      </c>
      <c r="D154" s="40">
        <v>2</v>
      </c>
      <c r="E154" s="46">
        <v>0</v>
      </c>
      <c r="F154" s="47">
        <f t="shared" si="108"/>
        <v>2</v>
      </c>
      <c r="G154" s="48" t="s">
        <v>22</v>
      </c>
      <c r="H154" s="49">
        <v>450</v>
      </c>
      <c r="I154" s="50">
        <f t="shared" si="109"/>
        <v>900</v>
      </c>
      <c r="J154" s="30"/>
      <c r="K154" s="12"/>
      <c r="L154" s="23"/>
    </row>
    <row r="155" spans="1:12" s="13" customFormat="1" x14ac:dyDescent="0.2">
      <c r="A155" s="26">
        <f>IF(G155&lt;&gt;"",1+MAX($A$10:A154),"")</f>
        <v>99</v>
      </c>
      <c r="B155" s="26"/>
      <c r="C155" s="44" t="s">
        <v>303</v>
      </c>
      <c r="D155" s="40">
        <v>2</v>
      </c>
      <c r="E155" s="46">
        <v>0</v>
      </c>
      <c r="F155" s="47">
        <f t="shared" si="108"/>
        <v>2</v>
      </c>
      <c r="G155" s="48" t="s">
        <v>22</v>
      </c>
      <c r="H155" s="49">
        <v>1050</v>
      </c>
      <c r="I155" s="50">
        <f t="shared" si="109"/>
        <v>2100</v>
      </c>
      <c r="J155" s="30"/>
      <c r="K155" s="12"/>
      <c r="L155" s="23"/>
    </row>
    <row r="156" spans="1:12" s="13" customFormat="1" x14ac:dyDescent="0.2">
      <c r="A156" s="26">
        <f>IF(G156&lt;&gt;"",1+MAX($A$10:A155),"")</f>
        <v>100</v>
      </c>
      <c r="B156" s="26"/>
      <c r="C156" s="44" t="s">
        <v>304</v>
      </c>
      <c r="D156" s="40">
        <v>3</v>
      </c>
      <c r="E156" s="46">
        <v>0</v>
      </c>
      <c r="F156" s="47">
        <f t="shared" si="108"/>
        <v>3</v>
      </c>
      <c r="G156" s="48" t="s">
        <v>22</v>
      </c>
      <c r="H156" s="49">
        <v>1050</v>
      </c>
      <c r="I156" s="50">
        <f t="shared" si="109"/>
        <v>3150</v>
      </c>
      <c r="J156" s="30"/>
      <c r="K156" s="12"/>
      <c r="L156" s="23"/>
    </row>
    <row r="157" spans="1:12" s="13" customFormat="1" x14ac:dyDescent="0.2">
      <c r="A157" s="26">
        <f>IF(G157&lt;&gt;"",1+MAX($A$10:A156),"")</f>
        <v>101</v>
      </c>
      <c r="B157" s="26"/>
      <c r="C157" s="44" t="s">
        <v>305</v>
      </c>
      <c r="D157" s="40">
        <v>1</v>
      </c>
      <c r="E157" s="46">
        <v>0</v>
      </c>
      <c r="F157" s="47">
        <f t="shared" si="108"/>
        <v>1</v>
      </c>
      <c r="G157" s="48" t="s">
        <v>22</v>
      </c>
      <c r="H157" s="49">
        <v>2500</v>
      </c>
      <c r="I157" s="50">
        <f t="shared" si="109"/>
        <v>2500</v>
      </c>
      <c r="J157" s="30"/>
      <c r="K157" s="12"/>
      <c r="L157" s="23"/>
    </row>
    <row r="158" spans="1:12" s="13" customFormat="1" x14ac:dyDescent="0.2">
      <c r="A158" s="26">
        <f>IF(G158&lt;&gt;"",1+MAX($A$10:A157),"")</f>
        <v>102</v>
      </c>
      <c r="B158" s="26"/>
      <c r="C158" s="44" t="s">
        <v>306</v>
      </c>
      <c r="D158" s="40">
        <v>1</v>
      </c>
      <c r="E158" s="46">
        <v>0</v>
      </c>
      <c r="F158" s="47">
        <f t="shared" si="108"/>
        <v>1</v>
      </c>
      <c r="G158" s="48" t="s">
        <v>22</v>
      </c>
      <c r="H158" s="49">
        <v>1500</v>
      </c>
      <c r="I158" s="50">
        <f t="shared" si="109"/>
        <v>1500</v>
      </c>
      <c r="J158" s="30"/>
      <c r="K158" s="12"/>
      <c r="L158" s="23"/>
    </row>
    <row r="159" spans="1:12" s="13" customFormat="1" x14ac:dyDescent="0.2">
      <c r="A159" s="26">
        <f>IF(G159&lt;&gt;"",1+MAX($A$10:A158),"")</f>
        <v>103</v>
      </c>
      <c r="B159" s="26"/>
      <c r="C159" s="44" t="s">
        <v>307</v>
      </c>
      <c r="D159" s="40">
        <v>1</v>
      </c>
      <c r="E159" s="46">
        <v>0</v>
      </c>
      <c r="F159" s="47">
        <f t="shared" si="108"/>
        <v>1</v>
      </c>
      <c r="G159" s="48" t="s">
        <v>22</v>
      </c>
      <c r="H159" s="49">
        <v>650</v>
      </c>
      <c r="I159" s="50">
        <f t="shared" si="109"/>
        <v>650</v>
      </c>
      <c r="J159" s="30"/>
      <c r="K159" s="12"/>
      <c r="L159" s="23"/>
    </row>
    <row r="160" spans="1:12" s="13" customFormat="1" x14ac:dyDescent="0.2">
      <c r="A160" s="26">
        <f>IF(G160&lt;&gt;"",1+MAX($A$10:A159),"")</f>
        <v>104</v>
      </c>
      <c r="B160" s="26"/>
      <c r="C160" s="44" t="s">
        <v>315</v>
      </c>
      <c r="D160" s="40">
        <v>1</v>
      </c>
      <c r="E160" s="46">
        <v>0</v>
      </c>
      <c r="F160" s="47">
        <f t="shared" si="108"/>
        <v>1</v>
      </c>
      <c r="G160" s="48" t="s">
        <v>22</v>
      </c>
      <c r="H160" s="49">
        <v>125</v>
      </c>
      <c r="I160" s="50">
        <f t="shared" si="109"/>
        <v>125</v>
      </c>
      <c r="J160" s="30"/>
      <c r="K160" s="12"/>
      <c r="L160" s="23"/>
    </row>
    <row r="161" spans="1:12" s="13" customFormat="1" x14ac:dyDescent="0.2">
      <c r="A161" s="26">
        <f>IF(G161&lt;&gt;"",1+MAX($A$10:A160),"")</f>
        <v>105</v>
      </c>
      <c r="B161" s="26"/>
      <c r="C161" s="44" t="s">
        <v>308</v>
      </c>
      <c r="D161" s="40">
        <v>1</v>
      </c>
      <c r="E161" s="46">
        <v>0</v>
      </c>
      <c r="F161" s="47">
        <f t="shared" si="108"/>
        <v>1</v>
      </c>
      <c r="G161" s="48" t="s">
        <v>22</v>
      </c>
      <c r="H161" s="49">
        <v>950</v>
      </c>
      <c r="I161" s="50">
        <f t="shared" si="109"/>
        <v>950</v>
      </c>
      <c r="J161" s="30"/>
      <c r="K161" s="12"/>
      <c r="L161" s="23"/>
    </row>
    <row r="162" spans="1:12" s="13" customFormat="1" x14ac:dyDescent="0.2">
      <c r="A162" s="26">
        <f>IF(G162&lt;&gt;"",1+MAX($A$10:A161),"")</f>
        <v>106</v>
      </c>
      <c r="B162" s="26"/>
      <c r="C162" s="44" t="s">
        <v>316</v>
      </c>
      <c r="D162" s="40">
        <v>6</v>
      </c>
      <c r="E162" s="46">
        <v>0</v>
      </c>
      <c r="F162" s="47">
        <f t="shared" ref="F162:F165" si="110">D162*(1+E162)</f>
        <v>6</v>
      </c>
      <c r="G162" s="48" t="s">
        <v>22</v>
      </c>
      <c r="H162" s="49">
        <v>400</v>
      </c>
      <c r="I162" s="50">
        <f t="shared" ref="I162:I165" si="111">(H162)*F162</f>
        <v>2400</v>
      </c>
      <c r="J162" s="30"/>
      <c r="K162" s="12"/>
      <c r="L162" s="23"/>
    </row>
    <row r="163" spans="1:12" s="13" customFormat="1" x14ac:dyDescent="0.2">
      <c r="A163" s="26">
        <f>IF(G163&lt;&gt;"",1+MAX($A$10:A162),"")</f>
        <v>107</v>
      </c>
      <c r="B163" s="26"/>
      <c r="C163" s="44" t="s">
        <v>317</v>
      </c>
      <c r="D163" s="40">
        <v>6</v>
      </c>
      <c r="E163" s="46">
        <v>0</v>
      </c>
      <c r="F163" s="47">
        <f t="shared" si="110"/>
        <v>6</v>
      </c>
      <c r="G163" s="48" t="s">
        <v>22</v>
      </c>
      <c r="H163" s="49">
        <v>450</v>
      </c>
      <c r="I163" s="50">
        <f t="shared" si="111"/>
        <v>2700</v>
      </c>
      <c r="J163" s="30"/>
      <c r="K163" s="12"/>
      <c r="L163" s="23"/>
    </row>
    <row r="164" spans="1:12" s="13" customFormat="1" x14ac:dyDescent="0.2">
      <c r="A164" s="26">
        <f>IF(G164&lt;&gt;"",1+MAX($A$10:A163),"")</f>
        <v>108</v>
      </c>
      <c r="B164" s="26"/>
      <c r="C164" s="44" t="s">
        <v>318</v>
      </c>
      <c r="D164" s="40">
        <v>7</v>
      </c>
      <c r="E164" s="46">
        <v>0</v>
      </c>
      <c r="F164" s="47">
        <f t="shared" si="110"/>
        <v>7</v>
      </c>
      <c r="G164" s="48" t="s">
        <v>22</v>
      </c>
      <c r="H164" s="49">
        <v>250</v>
      </c>
      <c r="I164" s="50">
        <f t="shared" si="111"/>
        <v>1750</v>
      </c>
      <c r="J164" s="30"/>
      <c r="K164" s="12"/>
      <c r="L164" s="23"/>
    </row>
    <row r="165" spans="1:12" s="13" customFormat="1" x14ac:dyDescent="0.2">
      <c r="A165" s="26">
        <f>IF(G165&lt;&gt;"",1+MAX($A$10:A164),"")</f>
        <v>109</v>
      </c>
      <c r="B165" s="26"/>
      <c r="C165" s="44" t="s">
        <v>319</v>
      </c>
      <c r="D165" s="40">
        <v>5</v>
      </c>
      <c r="E165" s="46">
        <v>0</v>
      </c>
      <c r="F165" s="47">
        <f t="shared" si="110"/>
        <v>5</v>
      </c>
      <c r="G165" s="48" t="s">
        <v>22</v>
      </c>
      <c r="H165" s="49">
        <v>150</v>
      </c>
      <c r="I165" s="50">
        <f t="shared" si="111"/>
        <v>750</v>
      </c>
      <c r="J165" s="30"/>
      <c r="K165" s="12"/>
      <c r="L165" s="23"/>
    </row>
    <row r="166" spans="1:12" s="13" customFormat="1" x14ac:dyDescent="0.2">
      <c r="A166" s="26" t="str">
        <f>IF(G166&lt;&gt;"",1+MAX($A$10:A165),"")</f>
        <v/>
      </c>
      <c r="B166" s="26"/>
      <c r="C166" s="56" t="s">
        <v>58</v>
      </c>
      <c r="D166" s="40"/>
      <c r="E166" s="46"/>
      <c r="F166" s="47"/>
      <c r="G166" s="48"/>
      <c r="H166" s="49"/>
      <c r="I166" s="50"/>
      <c r="J166" s="30"/>
      <c r="K166" s="12"/>
      <c r="L166" s="23"/>
    </row>
    <row r="167" spans="1:12" s="13" customFormat="1" x14ac:dyDescent="0.2">
      <c r="A167" s="26">
        <f>IF(G167&lt;&gt;"",1+MAX($A$10:A166),"")</f>
        <v>110</v>
      </c>
      <c r="B167" s="26"/>
      <c r="C167" s="44" t="s">
        <v>309</v>
      </c>
      <c r="D167" s="40">
        <v>1</v>
      </c>
      <c r="E167" s="46">
        <v>0</v>
      </c>
      <c r="F167" s="47">
        <f t="shared" ref="F167:F171" si="112">D167*(1+E167)</f>
        <v>1</v>
      </c>
      <c r="G167" s="48" t="s">
        <v>22</v>
      </c>
      <c r="H167" s="49">
        <v>150</v>
      </c>
      <c r="I167" s="50">
        <f t="shared" ref="I167:I171" si="113">(H167)*F167</f>
        <v>150</v>
      </c>
      <c r="J167" s="30"/>
      <c r="K167" s="12"/>
      <c r="L167" s="23"/>
    </row>
    <row r="168" spans="1:12" s="13" customFormat="1" x14ac:dyDescent="0.2">
      <c r="A168" s="26">
        <f>IF(G168&lt;&gt;"",1+MAX($A$10:A167),"")</f>
        <v>111</v>
      </c>
      <c r="B168" s="26"/>
      <c r="C168" s="44" t="s">
        <v>310</v>
      </c>
      <c r="D168" s="40">
        <v>1</v>
      </c>
      <c r="E168" s="46">
        <v>0</v>
      </c>
      <c r="F168" s="47">
        <f t="shared" si="112"/>
        <v>1</v>
      </c>
      <c r="G168" s="48" t="s">
        <v>22</v>
      </c>
      <c r="H168" s="49">
        <v>150</v>
      </c>
      <c r="I168" s="50">
        <f t="shared" si="113"/>
        <v>150</v>
      </c>
      <c r="J168" s="30"/>
      <c r="K168" s="12"/>
      <c r="L168" s="23"/>
    </row>
    <row r="169" spans="1:12" s="13" customFormat="1" x14ac:dyDescent="0.2">
      <c r="A169" s="26">
        <f>IF(G169&lt;&gt;"",1+MAX($A$10:A168),"")</f>
        <v>112</v>
      </c>
      <c r="B169" s="26"/>
      <c r="C169" s="44" t="s">
        <v>311</v>
      </c>
      <c r="D169" s="40">
        <v>1</v>
      </c>
      <c r="E169" s="46">
        <v>0</v>
      </c>
      <c r="F169" s="47">
        <f t="shared" si="112"/>
        <v>1</v>
      </c>
      <c r="G169" s="48" t="s">
        <v>22</v>
      </c>
      <c r="H169" s="49">
        <v>150</v>
      </c>
      <c r="I169" s="50">
        <f t="shared" si="113"/>
        <v>150</v>
      </c>
      <c r="J169" s="30"/>
      <c r="K169" s="12"/>
      <c r="L169" s="23"/>
    </row>
    <row r="170" spans="1:12" s="13" customFormat="1" x14ac:dyDescent="0.2">
      <c r="A170" s="26">
        <f>IF(G170&lt;&gt;"",1+MAX($A$10:A169),"")</f>
        <v>113</v>
      </c>
      <c r="B170" s="26"/>
      <c r="C170" s="44" t="s">
        <v>312</v>
      </c>
      <c r="D170" s="40">
        <v>2</v>
      </c>
      <c r="E170" s="46">
        <v>0</v>
      </c>
      <c r="F170" s="47">
        <f t="shared" si="112"/>
        <v>2</v>
      </c>
      <c r="G170" s="48" t="s">
        <v>22</v>
      </c>
      <c r="H170" s="49">
        <v>150</v>
      </c>
      <c r="I170" s="50">
        <f t="shared" si="113"/>
        <v>300</v>
      </c>
      <c r="J170" s="30"/>
      <c r="K170" s="12"/>
      <c r="L170" s="23"/>
    </row>
    <row r="171" spans="1:12" s="13" customFormat="1" x14ac:dyDescent="0.2">
      <c r="A171" s="26">
        <f>IF(G171&lt;&gt;"",1+MAX($A$10:A170),"")</f>
        <v>114</v>
      </c>
      <c r="B171" s="26"/>
      <c r="C171" s="44" t="s">
        <v>313</v>
      </c>
      <c r="D171" s="40">
        <v>4</v>
      </c>
      <c r="E171" s="46">
        <v>0</v>
      </c>
      <c r="F171" s="47">
        <f t="shared" si="112"/>
        <v>4</v>
      </c>
      <c r="G171" s="48" t="s">
        <v>22</v>
      </c>
      <c r="H171" s="49">
        <v>250</v>
      </c>
      <c r="I171" s="50">
        <f t="shared" si="113"/>
        <v>1000</v>
      </c>
      <c r="J171" s="30"/>
      <c r="K171" s="12"/>
      <c r="L171" s="23"/>
    </row>
    <row r="172" spans="1:12" s="13" customFormat="1" x14ac:dyDescent="0.2">
      <c r="A172" s="22"/>
      <c r="B172" s="45" t="s">
        <v>74</v>
      </c>
      <c r="C172" s="42" t="s">
        <v>75</v>
      </c>
      <c r="D172" s="11"/>
      <c r="E172" s="14"/>
      <c r="F172" s="14"/>
      <c r="G172" s="14"/>
      <c r="H172" s="14"/>
      <c r="I172" s="14"/>
      <c r="J172" s="15">
        <f>SUM(I173:I300)</f>
        <v>265638.56099999999</v>
      </c>
      <c r="K172" s="12"/>
    </row>
    <row r="173" spans="1:12" s="13" customFormat="1" x14ac:dyDescent="0.2">
      <c r="A173" s="26">
        <f>IF(G173&lt;&gt;"",1+MAX($A$10:A172),"")</f>
        <v>115</v>
      </c>
      <c r="B173" s="26"/>
      <c r="C173" s="44" t="s">
        <v>76</v>
      </c>
      <c r="D173" s="40">
        <f>104.01+3.43+25.52</f>
        <v>132.96</v>
      </c>
      <c r="E173" s="46">
        <v>0.1</v>
      </c>
      <c r="F173" s="47">
        <f t="shared" ref="F173:F174" si="114">D173*(1+E173)</f>
        <v>146.25600000000003</v>
      </c>
      <c r="G173" s="48" t="s">
        <v>9</v>
      </c>
      <c r="H173" s="49">
        <v>25</v>
      </c>
      <c r="I173" s="50">
        <f t="shared" ref="I173:I174" si="115">(H173)*F173</f>
        <v>3656.4000000000005</v>
      </c>
      <c r="J173" s="30"/>
      <c r="K173" s="12"/>
      <c r="L173" s="23"/>
    </row>
    <row r="174" spans="1:12" s="13" customFormat="1" x14ac:dyDescent="0.2">
      <c r="A174" s="26">
        <f>IF(G174&lt;&gt;"",1+MAX($A$10:A173),"")</f>
        <v>116</v>
      </c>
      <c r="B174" s="26"/>
      <c r="C174" s="44" t="s">
        <v>77</v>
      </c>
      <c r="D174" s="40">
        <f>526.43+160.41</f>
        <v>686.83999999999992</v>
      </c>
      <c r="E174" s="46">
        <v>0.1</v>
      </c>
      <c r="F174" s="47">
        <f t="shared" si="114"/>
        <v>755.524</v>
      </c>
      <c r="G174" s="48" t="s">
        <v>9</v>
      </c>
      <c r="H174" s="49">
        <v>32</v>
      </c>
      <c r="I174" s="50">
        <f t="shared" si="115"/>
        <v>24176.768</v>
      </c>
      <c r="J174" s="30"/>
      <c r="K174" s="12"/>
      <c r="L174" s="23"/>
    </row>
    <row r="175" spans="1:12" s="13" customFormat="1" x14ac:dyDescent="0.2">
      <c r="A175" s="26">
        <f>IF(G175&lt;&gt;"",1+MAX($A$10:A174),"")</f>
        <v>117</v>
      </c>
      <c r="B175" s="26"/>
      <c r="C175" s="44" t="s">
        <v>188</v>
      </c>
      <c r="D175" s="40">
        <v>348.79</v>
      </c>
      <c r="E175" s="46">
        <v>0.1</v>
      </c>
      <c r="F175" s="47">
        <f t="shared" ref="F175" si="116">D175*(1+E175)</f>
        <v>383.66900000000004</v>
      </c>
      <c r="G175" s="48" t="s">
        <v>9</v>
      </c>
      <c r="H175" s="49">
        <v>34</v>
      </c>
      <c r="I175" s="50">
        <f t="shared" ref="I175" si="117">(H175)*F175</f>
        <v>13044.746000000001</v>
      </c>
      <c r="J175" s="30"/>
      <c r="K175" s="12"/>
      <c r="L175" s="23"/>
    </row>
    <row r="176" spans="1:12" s="13" customFormat="1" x14ac:dyDescent="0.2">
      <c r="A176" s="26">
        <f>IF(G176&lt;&gt;"",1+MAX($A$10:A175),"")</f>
        <v>118</v>
      </c>
      <c r="B176" s="26"/>
      <c r="C176" s="44" t="s">
        <v>189</v>
      </c>
      <c r="D176" s="40">
        <v>287.52</v>
      </c>
      <c r="E176" s="46">
        <v>0.1</v>
      </c>
      <c r="F176" s="47">
        <f t="shared" ref="F176" si="118">D176*(1+E176)</f>
        <v>316.27199999999999</v>
      </c>
      <c r="G176" s="48" t="s">
        <v>9</v>
      </c>
      <c r="H176" s="49">
        <v>36</v>
      </c>
      <c r="I176" s="50">
        <f t="shared" ref="I176" si="119">(H176)*F176</f>
        <v>11385.791999999999</v>
      </c>
      <c r="J176" s="30"/>
      <c r="K176" s="12"/>
      <c r="L176" s="23"/>
    </row>
    <row r="177" spans="1:12" s="13" customFormat="1" x14ac:dyDescent="0.2">
      <c r="A177" s="26">
        <f>IF(G177&lt;&gt;"",1+MAX($A$10:A176),"")</f>
        <v>119</v>
      </c>
      <c r="B177" s="26"/>
      <c r="C177" s="44" t="s">
        <v>190</v>
      </c>
      <c r="D177" s="40">
        <v>36.75</v>
      </c>
      <c r="E177" s="46">
        <v>0.1</v>
      </c>
      <c r="F177" s="47">
        <f t="shared" ref="F177" si="120">D177*(1+E177)</f>
        <v>40.425000000000004</v>
      </c>
      <c r="G177" s="48" t="s">
        <v>9</v>
      </c>
      <c r="H177" s="49">
        <v>38</v>
      </c>
      <c r="I177" s="50">
        <f t="shared" ref="I177" si="121">(H177)*F177</f>
        <v>1536.15</v>
      </c>
      <c r="J177" s="30"/>
      <c r="K177" s="12"/>
      <c r="L177" s="23"/>
    </row>
    <row r="178" spans="1:12" s="13" customFormat="1" x14ac:dyDescent="0.2">
      <c r="A178" s="26">
        <f>IF(G178&lt;&gt;"",1+MAX($A$10:A177),"")</f>
        <v>120</v>
      </c>
      <c r="B178" s="26"/>
      <c r="C178" s="44" t="s">
        <v>191</v>
      </c>
      <c r="D178" s="40">
        <v>37.75</v>
      </c>
      <c r="E178" s="46">
        <v>0.1</v>
      </c>
      <c r="F178" s="47">
        <f t="shared" ref="F178" si="122">D178*(1+E178)</f>
        <v>41.525000000000006</v>
      </c>
      <c r="G178" s="48" t="s">
        <v>9</v>
      </c>
      <c r="H178" s="49">
        <v>40</v>
      </c>
      <c r="I178" s="50">
        <f t="shared" ref="I178" si="123">(H178)*F178</f>
        <v>1661.0000000000002</v>
      </c>
      <c r="J178" s="30"/>
      <c r="K178" s="12"/>
      <c r="L178" s="23"/>
    </row>
    <row r="179" spans="1:12" s="13" customFormat="1" x14ac:dyDescent="0.2">
      <c r="A179" s="26">
        <f>IF(G179&lt;&gt;"",1+MAX($A$10:A178),"")</f>
        <v>121</v>
      </c>
      <c r="B179" s="26"/>
      <c r="C179" s="44" t="s">
        <v>192</v>
      </c>
      <c r="D179" s="40">
        <v>10.37</v>
      </c>
      <c r="E179" s="46">
        <v>0.1</v>
      </c>
      <c r="F179" s="47">
        <f t="shared" ref="F179" si="124">D179*(1+E179)</f>
        <v>11.407</v>
      </c>
      <c r="G179" s="48" t="s">
        <v>9</v>
      </c>
      <c r="H179" s="49">
        <v>42</v>
      </c>
      <c r="I179" s="50">
        <f t="shared" ref="I179" si="125">(H179)*F179</f>
        <v>479.09399999999999</v>
      </c>
      <c r="J179" s="30"/>
      <c r="K179" s="12"/>
      <c r="L179" s="23"/>
    </row>
    <row r="180" spans="1:12" s="13" customFormat="1" x14ac:dyDescent="0.2">
      <c r="A180" s="26">
        <f>IF(G180&lt;&gt;"",1+MAX($A$10:A179),"")</f>
        <v>122</v>
      </c>
      <c r="B180" s="26"/>
      <c r="C180" s="44" t="s">
        <v>193</v>
      </c>
      <c r="D180" s="40">
        <v>34.299999999999997</v>
      </c>
      <c r="E180" s="46">
        <v>0.1</v>
      </c>
      <c r="F180" s="47">
        <f t="shared" ref="F180" si="126">D180*(1+E180)</f>
        <v>37.729999999999997</v>
      </c>
      <c r="G180" s="48" t="s">
        <v>9</v>
      </c>
      <c r="H180" s="49">
        <v>20</v>
      </c>
      <c r="I180" s="50">
        <f t="shared" ref="I180" si="127">(H180)*F180</f>
        <v>754.59999999999991</v>
      </c>
      <c r="J180" s="30"/>
      <c r="K180" s="12"/>
      <c r="L180" s="23"/>
    </row>
    <row r="181" spans="1:12" s="13" customFormat="1" x14ac:dyDescent="0.2">
      <c r="A181" s="26">
        <f>IF(G181&lt;&gt;"",1+MAX($A$10:A180),"")</f>
        <v>123</v>
      </c>
      <c r="B181" s="26"/>
      <c r="C181" s="44" t="s">
        <v>194</v>
      </c>
      <c r="D181" s="40">
        <v>101.56</v>
      </c>
      <c r="E181" s="46">
        <v>0.1</v>
      </c>
      <c r="F181" s="47">
        <f t="shared" ref="F181:F207" si="128">D181*(1+E181)</f>
        <v>111.71600000000001</v>
      </c>
      <c r="G181" s="48" t="s">
        <v>9</v>
      </c>
      <c r="H181" s="49">
        <v>22</v>
      </c>
      <c r="I181" s="50">
        <f t="shared" ref="I181:I207" si="129">(H181)*F181</f>
        <v>2457.7520000000004</v>
      </c>
      <c r="J181" s="30"/>
      <c r="K181" s="12"/>
      <c r="L181" s="23"/>
    </row>
    <row r="182" spans="1:12" s="13" customFormat="1" x14ac:dyDescent="0.2">
      <c r="A182" s="26">
        <f>IF(G182&lt;&gt;"",1+MAX($A$10:A181),"")</f>
        <v>124</v>
      </c>
      <c r="B182" s="26"/>
      <c r="C182" s="44" t="s">
        <v>195</v>
      </c>
      <c r="D182" s="40">
        <v>14.53</v>
      </c>
      <c r="E182" s="46">
        <v>0.1</v>
      </c>
      <c r="F182" s="47">
        <f t="shared" si="128"/>
        <v>15.983000000000001</v>
      </c>
      <c r="G182" s="48" t="s">
        <v>9</v>
      </c>
      <c r="H182" s="49">
        <v>24</v>
      </c>
      <c r="I182" s="50">
        <f t="shared" si="129"/>
        <v>383.59199999999998</v>
      </c>
      <c r="J182" s="30"/>
      <c r="K182" s="12"/>
      <c r="L182" s="23"/>
    </row>
    <row r="183" spans="1:12" s="13" customFormat="1" x14ac:dyDescent="0.2">
      <c r="A183" s="26">
        <f>IF(G183&lt;&gt;"",1+MAX($A$10:A182),"")</f>
        <v>125</v>
      </c>
      <c r="B183" s="26"/>
      <c r="C183" s="44" t="s">
        <v>220</v>
      </c>
      <c r="D183" s="40">
        <v>22.67</v>
      </c>
      <c r="E183" s="46">
        <v>0.1</v>
      </c>
      <c r="F183" s="47">
        <f t="shared" si="128"/>
        <v>24.937000000000005</v>
      </c>
      <c r="G183" s="48" t="s">
        <v>9</v>
      </c>
      <c r="H183" s="49">
        <v>23</v>
      </c>
      <c r="I183" s="50">
        <f t="shared" si="129"/>
        <v>573.55100000000016</v>
      </c>
      <c r="J183" s="30"/>
      <c r="K183" s="12"/>
      <c r="L183" s="23"/>
    </row>
    <row r="184" spans="1:12" s="13" customFormat="1" x14ac:dyDescent="0.2">
      <c r="A184" s="26">
        <f>IF(G184&lt;&gt;"",1+MAX($A$10:A183),"")</f>
        <v>126</v>
      </c>
      <c r="B184" s="26"/>
      <c r="C184" s="44" t="s">
        <v>196</v>
      </c>
      <c r="D184" s="40">
        <v>61.15</v>
      </c>
      <c r="E184" s="46">
        <v>0.1</v>
      </c>
      <c r="F184" s="47">
        <f t="shared" si="128"/>
        <v>67.265000000000001</v>
      </c>
      <c r="G184" s="48" t="s">
        <v>9</v>
      </c>
      <c r="H184" s="49">
        <v>24</v>
      </c>
      <c r="I184" s="50">
        <f t="shared" si="129"/>
        <v>1614.3600000000001</v>
      </c>
      <c r="J184" s="30"/>
      <c r="K184" s="12"/>
      <c r="L184" s="23"/>
    </row>
    <row r="185" spans="1:12" s="13" customFormat="1" x14ac:dyDescent="0.2">
      <c r="A185" s="26">
        <f>IF(G185&lt;&gt;"",1+MAX($A$10:A184),"")</f>
        <v>127</v>
      </c>
      <c r="B185" s="26"/>
      <c r="C185" s="44" t="s">
        <v>197</v>
      </c>
      <c r="D185" s="40">
        <v>36.44</v>
      </c>
      <c r="E185" s="46">
        <v>0.1</v>
      </c>
      <c r="F185" s="47">
        <f t="shared" si="128"/>
        <v>40.084000000000003</v>
      </c>
      <c r="G185" s="48" t="s">
        <v>9</v>
      </c>
      <c r="H185" s="49">
        <v>28</v>
      </c>
      <c r="I185" s="50">
        <f t="shared" si="129"/>
        <v>1122.3520000000001</v>
      </c>
      <c r="J185" s="30"/>
      <c r="K185" s="12"/>
      <c r="L185" s="23"/>
    </row>
    <row r="186" spans="1:12" s="13" customFormat="1" x14ac:dyDescent="0.2">
      <c r="A186" s="26">
        <f>IF(G186&lt;&gt;"",1+MAX($A$10:A185),"")</f>
        <v>128</v>
      </c>
      <c r="B186" s="26"/>
      <c r="C186" s="44" t="s">
        <v>198</v>
      </c>
      <c r="D186" s="40">
        <v>75.22</v>
      </c>
      <c r="E186" s="46">
        <v>0.1</v>
      </c>
      <c r="F186" s="47">
        <f t="shared" si="128"/>
        <v>82.742000000000004</v>
      </c>
      <c r="G186" s="48" t="s">
        <v>9</v>
      </c>
      <c r="H186" s="49">
        <v>32</v>
      </c>
      <c r="I186" s="50">
        <f t="shared" si="129"/>
        <v>2647.7440000000001</v>
      </c>
      <c r="J186" s="30"/>
      <c r="K186" s="12"/>
      <c r="L186" s="23"/>
    </row>
    <row r="187" spans="1:12" s="13" customFormat="1" x14ac:dyDescent="0.2">
      <c r="A187" s="26">
        <f>IF(G187&lt;&gt;"",1+MAX($A$10:A186),"")</f>
        <v>129</v>
      </c>
      <c r="B187" s="26"/>
      <c r="C187" s="44" t="s">
        <v>199</v>
      </c>
      <c r="D187" s="40">
        <v>14.25</v>
      </c>
      <c r="E187" s="46">
        <v>0.1</v>
      </c>
      <c r="F187" s="47">
        <f t="shared" si="128"/>
        <v>15.675000000000001</v>
      </c>
      <c r="G187" s="48" t="s">
        <v>9</v>
      </c>
      <c r="H187" s="49">
        <v>36</v>
      </c>
      <c r="I187" s="50">
        <f t="shared" si="129"/>
        <v>564.30000000000007</v>
      </c>
      <c r="J187" s="30"/>
      <c r="K187" s="12"/>
      <c r="L187" s="23"/>
    </row>
    <row r="188" spans="1:12" s="13" customFormat="1" x14ac:dyDescent="0.2">
      <c r="A188" s="26">
        <f>IF(G188&lt;&gt;"",1+MAX($A$10:A187),"")</f>
        <v>130</v>
      </c>
      <c r="B188" s="26"/>
      <c r="C188" s="44" t="s">
        <v>200</v>
      </c>
      <c r="D188" s="40">
        <v>10.83</v>
      </c>
      <c r="E188" s="46">
        <v>0.1</v>
      </c>
      <c r="F188" s="47">
        <f t="shared" si="128"/>
        <v>11.913</v>
      </c>
      <c r="G188" s="48" t="s">
        <v>9</v>
      </c>
      <c r="H188" s="49">
        <v>40</v>
      </c>
      <c r="I188" s="50">
        <f t="shared" si="129"/>
        <v>476.52</v>
      </c>
      <c r="J188" s="30"/>
      <c r="K188" s="12"/>
      <c r="L188" s="23"/>
    </row>
    <row r="189" spans="1:12" s="13" customFormat="1" x14ac:dyDescent="0.2">
      <c r="A189" s="26">
        <f>IF(G189&lt;&gt;"",1+MAX($A$10:A188),"")</f>
        <v>131</v>
      </c>
      <c r="B189" s="26"/>
      <c r="C189" s="44" t="s">
        <v>201</v>
      </c>
      <c r="D189" s="40">
        <v>44.56</v>
      </c>
      <c r="E189" s="46">
        <v>0.1</v>
      </c>
      <c r="F189" s="47">
        <f t="shared" si="128"/>
        <v>49.016000000000005</v>
      </c>
      <c r="G189" s="48" t="s">
        <v>9</v>
      </c>
      <c r="H189" s="49">
        <v>41</v>
      </c>
      <c r="I189" s="50">
        <f t="shared" si="129"/>
        <v>2009.6560000000002</v>
      </c>
      <c r="J189" s="30"/>
      <c r="K189" s="12"/>
      <c r="L189" s="23"/>
    </row>
    <row r="190" spans="1:12" s="13" customFormat="1" x14ac:dyDescent="0.2">
      <c r="A190" s="26">
        <f>IF(G190&lt;&gt;"",1+MAX($A$10:A189),"")</f>
        <v>132</v>
      </c>
      <c r="B190" s="26"/>
      <c r="C190" s="44" t="s">
        <v>202</v>
      </c>
      <c r="D190" s="40">
        <v>36.06</v>
      </c>
      <c r="E190" s="46">
        <v>0.1</v>
      </c>
      <c r="F190" s="47">
        <f t="shared" si="128"/>
        <v>39.666000000000004</v>
      </c>
      <c r="G190" s="48" t="s">
        <v>9</v>
      </c>
      <c r="H190" s="49">
        <v>44</v>
      </c>
      <c r="I190" s="50">
        <f t="shared" si="129"/>
        <v>1745.3040000000001</v>
      </c>
      <c r="J190" s="30"/>
      <c r="K190" s="12"/>
      <c r="L190" s="23"/>
    </row>
    <row r="191" spans="1:12" s="13" customFormat="1" x14ac:dyDescent="0.2">
      <c r="A191" s="26">
        <f>IF(G191&lt;&gt;"",1+MAX($A$10:A190),"")</f>
        <v>133</v>
      </c>
      <c r="B191" s="26"/>
      <c r="C191" s="44" t="s">
        <v>203</v>
      </c>
      <c r="D191" s="40">
        <v>34.68</v>
      </c>
      <c r="E191" s="46">
        <v>0.1</v>
      </c>
      <c r="F191" s="47">
        <f t="shared" si="128"/>
        <v>38.148000000000003</v>
      </c>
      <c r="G191" s="48" t="s">
        <v>9</v>
      </c>
      <c r="H191" s="49">
        <v>48</v>
      </c>
      <c r="I191" s="50">
        <f t="shared" si="129"/>
        <v>1831.1040000000003</v>
      </c>
      <c r="J191" s="30"/>
      <c r="K191" s="12"/>
      <c r="L191" s="23"/>
    </row>
    <row r="192" spans="1:12" s="13" customFormat="1" x14ac:dyDescent="0.2">
      <c r="A192" s="26">
        <f>IF(G192&lt;&gt;"",1+MAX($A$10:A191),"")</f>
        <v>134</v>
      </c>
      <c r="B192" s="26"/>
      <c r="C192" s="44" t="s">
        <v>204</v>
      </c>
      <c r="D192" s="40">
        <v>12.56</v>
      </c>
      <c r="E192" s="46">
        <v>0.1</v>
      </c>
      <c r="F192" s="47">
        <f t="shared" si="128"/>
        <v>13.816000000000003</v>
      </c>
      <c r="G192" s="48" t="s">
        <v>9</v>
      </c>
      <c r="H192" s="49">
        <v>25</v>
      </c>
      <c r="I192" s="50">
        <f t="shared" si="129"/>
        <v>345.40000000000009</v>
      </c>
      <c r="J192" s="30"/>
      <c r="K192" s="12"/>
      <c r="L192" s="23"/>
    </row>
    <row r="193" spans="1:12" s="13" customFormat="1" x14ac:dyDescent="0.2">
      <c r="A193" s="26">
        <f>IF(G193&lt;&gt;"",1+MAX($A$10:A192),"")</f>
        <v>135</v>
      </c>
      <c r="B193" s="26"/>
      <c r="C193" s="44" t="s">
        <v>205</v>
      </c>
      <c r="D193" s="40">
        <v>66.88</v>
      </c>
      <c r="E193" s="46">
        <v>0.1</v>
      </c>
      <c r="F193" s="47">
        <f t="shared" si="128"/>
        <v>73.567999999999998</v>
      </c>
      <c r="G193" s="48" t="s">
        <v>9</v>
      </c>
      <c r="H193" s="49">
        <v>28</v>
      </c>
      <c r="I193" s="50">
        <f t="shared" si="129"/>
        <v>2059.904</v>
      </c>
      <c r="J193" s="30"/>
      <c r="K193" s="12"/>
      <c r="L193" s="23"/>
    </row>
    <row r="194" spans="1:12" s="13" customFormat="1" x14ac:dyDescent="0.2">
      <c r="A194" s="26">
        <f>IF(G194&lt;&gt;"",1+MAX($A$10:A193),"")</f>
        <v>136</v>
      </c>
      <c r="B194" s="26"/>
      <c r="C194" s="44" t="s">
        <v>206</v>
      </c>
      <c r="D194" s="40">
        <v>65.849999999999994</v>
      </c>
      <c r="E194" s="46">
        <v>0.1</v>
      </c>
      <c r="F194" s="47">
        <f t="shared" si="128"/>
        <v>72.435000000000002</v>
      </c>
      <c r="G194" s="48" t="s">
        <v>9</v>
      </c>
      <c r="H194" s="49">
        <v>40</v>
      </c>
      <c r="I194" s="50">
        <f t="shared" si="129"/>
        <v>2897.4</v>
      </c>
      <c r="J194" s="30"/>
      <c r="K194" s="12"/>
      <c r="L194" s="23"/>
    </row>
    <row r="195" spans="1:12" s="13" customFormat="1" x14ac:dyDescent="0.2">
      <c r="A195" s="26">
        <f>IF(G195&lt;&gt;"",1+MAX($A$10:A194),"")</f>
        <v>137</v>
      </c>
      <c r="B195" s="26"/>
      <c r="C195" s="44" t="s">
        <v>207</v>
      </c>
      <c r="D195" s="40">
        <v>10.59</v>
      </c>
      <c r="E195" s="46">
        <v>0.1</v>
      </c>
      <c r="F195" s="47">
        <f t="shared" si="128"/>
        <v>11.649000000000001</v>
      </c>
      <c r="G195" s="48" t="s">
        <v>9</v>
      </c>
      <c r="H195" s="49">
        <v>35</v>
      </c>
      <c r="I195" s="50">
        <f t="shared" si="129"/>
        <v>407.71500000000003</v>
      </c>
      <c r="J195" s="30"/>
      <c r="K195" s="12"/>
      <c r="L195" s="23"/>
    </row>
    <row r="196" spans="1:12" s="13" customFormat="1" x14ac:dyDescent="0.2">
      <c r="A196" s="26">
        <f>IF(G196&lt;&gt;"",1+MAX($A$10:A195),"")</f>
        <v>138</v>
      </c>
      <c r="B196" s="26"/>
      <c r="C196" s="44" t="s">
        <v>208</v>
      </c>
      <c r="D196" s="40">
        <v>11.3</v>
      </c>
      <c r="E196" s="46">
        <v>0.1</v>
      </c>
      <c r="F196" s="47">
        <f t="shared" si="128"/>
        <v>12.430000000000001</v>
      </c>
      <c r="G196" s="48" t="s">
        <v>9</v>
      </c>
      <c r="H196" s="49">
        <v>40</v>
      </c>
      <c r="I196" s="50">
        <f t="shared" si="129"/>
        <v>497.20000000000005</v>
      </c>
      <c r="J196" s="30"/>
      <c r="K196" s="12"/>
      <c r="L196" s="23"/>
    </row>
    <row r="197" spans="1:12" s="13" customFormat="1" x14ac:dyDescent="0.2">
      <c r="A197" s="26">
        <f>IF(G197&lt;&gt;"",1+MAX($A$10:A196),"")</f>
        <v>139</v>
      </c>
      <c r="B197" s="26"/>
      <c r="C197" s="44" t="s">
        <v>209</v>
      </c>
      <c r="D197" s="40">
        <v>17.36</v>
      </c>
      <c r="E197" s="46">
        <v>0.1</v>
      </c>
      <c r="F197" s="47">
        <f t="shared" si="128"/>
        <v>19.096</v>
      </c>
      <c r="G197" s="48" t="s">
        <v>9</v>
      </c>
      <c r="H197" s="49">
        <v>30</v>
      </c>
      <c r="I197" s="50">
        <f t="shared" si="129"/>
        <v>572.88</v>
      </c>
      <c r="J197" s="30"/>
      <c r="K197" s="12"/>
      <c r="L197" s="23"/>
    </row>
    <row r="198" spans="1:12" s="13" customFormat="1" x14ac:dyDescent="0.2">
      <c r="A198" s="26">
        <f>IF(G198&lt;&gt;"",1+MAX($A$10:A197),"")</f>
        <v>140</v>
      </c>
      <c r="B198" s="26"/>
      <c r="C198" s="44" t="s">
        <v>210</v>
      </c>
      <c r="D198" s="40">
        <v>98.81</v>
      </c>
      <c r="E198" s="46">
        <v>0.1</v>
      </c>
      <c r="F198" s="47">
        <f t="shared" si="128"/>
        <v>108.69100000000002</v>
      </c>
      <c r="G198" s="48" t="s">
        <v>9</v>
      </c>
      <c r="H198" s="49">
        <v>45</v>
      </c>
      <c r="I198" s="50">
        <f t="shared" si="129"/>
        <v>4891.0950000000012</v>
      </c>
      <c r="J198" s="30"/>
      <c r="K198" s="12"/>
      <c r="L198" s="23"/>
    </row>
    <row r="199" spans="1:12" s="13" customFormat="1" x14ac:dyDescent="0.2">
      <c r="A199" s="26">
        <f>IF(G199&lt;&gt;"",1+MAX($A$10:A198),"")</f>
        <v>141</v>
      </c>
      <c r="B199" s="26"/>
      <c r="C199" s="44" t="s">
        <v>211</v>
      </c>
      <c r="D199" s="40">
        <v>8.73</v>
      </c>
      <c r="E199" s="46">
        <v>0.1</v>
      </c>
      <c r="F199" s="47">
        <f t="shared" si="128"/>
        <v>9.6030000000000015</v>
      </c>
      <c r="G199" s="48" t="s">
        <v>9</v>
      </c>
      <c r="H199" s="49">
        <v>35</v>
      </c>
      <c r="I199" s="50">
        <f t="shared" si="129"/>
        <v>336.10500000000008</v>
      </c>
      <c r="J199" s="30"/>
      <c r="K199" s="12"/>
      <c r="L199" s="23"/>
    </row>
    <row r="200" spans="1:12" s="13" customFormat="1" x14ac:dyDescent="0.2">
      <c r="A200" s="26">
        <f>IF(G200&lt;&gt;"",1+MAX($A$10:A199),"")</f>
        <v>142</v>
      </c>
      <c r="B200" s="26"/>
      <c r="C200" s="44" t="s">
        <v>212</v>
      </c>
      <c r="D200" s="40">
        <v>22.99</v>
      </c>
      <c r="E200" s="46">
        <v>0.1</v>
      </c>
      <c r="F200" s="47">
        <f t="shared" si="128"/>
        <v>25.289000000000001</v>
      </c>
      <c r="G200" s="48" t="s">
        <v>9</v>
      </c>
      <c r="H200" s="49">
        <v>55</v>
      </c>
      <c r="I200" s="50">
        <f t="shared" si="129"/>
        <v>1390.895</v>
      </c>
      <c r="J200" s="30"/>
      <c r="K200" s="12"/>
      <c r="L200" s="23"/>
    </row>
    <row r="201" spans="1:12" s="13" customFormat="1" x14ac:dyDescent="0.2">
      <c r="A201" s="26">
        <f>IF(G201&lt;&gt;"",1+MAX($A$10:A200),"")</f>
        <v>143</v>
      </c>
      <c r="B201" s="26"/>
      <c r="C201" s="44" t="s">
        <v>213</v>
      </c>
      <c r="D201" s="40">
        <v>18.04</v>
      </c>
      <c r="E201" s="46">
        <v>0.1</v>
      </c>
      <c r="F201" s="47">
        <f t="shared" si="128"/>
        <v>19.844000000000001</v>
      </c>
      <c r="G201" s="48" t="s">
        <v>9</v>
      </c>
      <c r="H201" s="49">
        <v>60</v>
      </c>
      <c r="I201" s="50">
        <f t="shared" si="129"/>
        <v>1190.6400000000001</v>
      </c>
      <c r="J201" s="30"/>
      <c r="K201" s="12"/>
      <c r="L201" s="23"/>
    </row>
    <row r="202" spans="1:12" s="13" customFormat="1" x14ac:dyDescent="0.2">
      <c r="A202" s="26">
        <f>IF(G202&lt;&gt;"",1+MAX($A$10:A201),"")</f>
        <v>144</v>
      </c>
      <c r="B202" s="26"/>
      <c r="C202" s="44" t="s">
        <v>214</v>
      </c>
      <c r="D202" s="40">
        <v>35.43</v>
      </c>
      <c r="E202" s="46">
        <v>0.1</v>
      </c>
      <c r="F202" s="47">
        <f t="shared" si="128"/>
        <v>38.973000000000006</v>
      </c>
      <c r="G202" s="48" t="s">
        <v>9</v>
      </c>
      <c r="H202" s="49">
        <v>40</v>
      </c>
      <c r="I202" s="50">
        <f t="shared" si="129"/>
        <v>1558.9200000000003</v>
      </c>
      <c r="J202" s="30"/>
      <c r="K202" s="12"/>
      <c r="L202" s="23"/>
    </row>
    <row r="203" spans="1:12" s="13" customFormat="1" x14ac:dyDescent="0.2">
      <c r="A203" s="26">
        <f>IF(G203&lt;&gt;"",1+MAX($A$10:A202),"")</f>
        <v>145</v>
      </c>
      <c r="B203" s="26"/>
      <c r="C203" s="44" t="s">
        <v>215</v>
      </c>
      <c r="D203" s="40">
        <v>16.5</v>
      </c>
      <c r="E203" s="46">
        <v>0.1</v>
      </c>
      <c r="F203" s="47">
        <f t="shared" si="128"/>
        <v>18.150000000000002</v>
      </c>
      <c r="G203" s="48" t="s">
        <v>9</v>
      </c>
      <c r="H203" s="49">
        <v>65</v>
      </c>
      <c r="I203" s="50">
        <f t="shared" si="129"/>
        <v>1179.7500000000002</v>
      </c>
      <c r="J203" s="30"/>
      <c r="K203" s="12"/>
      <c r="L203" s="23"/>
    </row>
    <row r="204" spans="1:12" s="13" customFormat="1" x14ac:dyDescent="0.2">
      <c r="A204" s="26">
        <f>IF(G204&lt;&gt;"",1+MAX($A$10:A203),"")</f>
        <v>146</v>
      </c>
      <c r="B204" s="26"/>
      <c r="C204" s="44" t="s">
        <v>216</v>
      </c>
      <c r="D204" s="40">
        <v>7.25</v>
      </c>
      <c r="E204" s="46">
        <v>0.1</v>
      </c>
      <c r="F204" s="47">
        <f t="shared" si="128"/>
        <v>7.9750000000000005</v>
      </c>
      <c r="G204" s="48" t="s">
        <v>9</v>
      </c>
      <c r="H204" s="49">
        <v>55</v>
      </c>
      <c r="I204" s="50">
        <f t="shared" si="129"/>
        <v>438.62500000000006</v>
      </c>
      <c r="J204" s="30"/>
      <c r="K204" s="12"/>
      <c r="L204" s="23"/>
    </row>
    <row r="205" spans="1:12" s="13" customFormat="1" x14ac:dyDescent="0.2">
      <c r="A205" s="26">
        <f>IF(G205&lt;&gt;"",1+MAX($A$10:A204),"")</f>
        <v>147</v>
      </c>
      <c r="B205" s="26"/>
      <c r="C205" s="44" t="s">
        <v>217</v>
      </c>
      <c r="D205" s="40">
        <v>7.33</v>
      </c>
      <c r="E205" s="46">
        <v>0.1</v>
      </c>
      <c r="F205" s="47">
        <f t="shared" si="128"/>
        <v>8.0630000000000006</v>
      </c>
      <c r="G205" s="48" t="s">
        <v>9</v>
      </c>
      <c r="H205" s="49">
        <v>60</v>
      </c>
      <c r="I205" s="50">
        <f t="shared" si="129"/>
        <v>483.78000000000003</v>
      </c>
      <c r="J205" s="30"/>
      <c r="K205" s="12"/>
      <c r="L205" s="23"/>
    </row>
    <row r="206" spans="1:12" s="13" customFormat="1" x14ac:dyDescent="0.2">
      <c r="A206" s="26">
        <f>IF(G206&lt;&gt;"",1+MAX($A$10:A205),"")</f>
        <v>148</v>
      </c>
      <c r="B206" s="26"/>
      <c r="C206" s="44" t="s">
        <v>218</v>
      </c>
      <c r="D206" s="40">
        <v>53.37</v>
      </c>
      <c r="E206" s="46">
        <v>0.1</v>
      </c>
      <c r="F206" s="47">
        <f t="shared" si="128"/>
        <v>58.707000000000001</v>
      </c>
      <c r="G206" s="48" t="s">
        <v>9</v>
      </c>
      <c r="H206" s="49">
        <v>65</v>
      </c>
      <c r="I206" s="50">
        <f t="shared" si="129"/>
        <v>3815.9549999999999</v>
      </c>
      <c r="J206" s="30"/>
      <c r="K206" s="12"/>
      <c r="L206" s="23"/>
    </row>
    <row r="207" spans="1:12" s="13" customFormat="1" x14ac:dyDescent="0.2">
      <c r="A207" s="26">
        <f>IF(G207&lt;&gt;"",1+MAX($A$10:A206),"")</f>
        <v>149</v>
      </c>
      <c r="B207" s="26"/>
      <c r="C207" s="44" t="s">
        <v>219</v>
      </c>
      <c r="D207" s="40">
        <v>40.47</v>
      </c>
      <c r="E207" s="46">
        <v>0.1</v>
      </c>
      <c r="F207" s="47">
        <f t="shared" si="128"/>
        <v>44.517000000000003</v>
      </c>
      <c r="G207" s="48" t="s">
        <v>9</v>
      </c>
      <c r="H207" s="49">
        <v>70</v>
      </c>
      <c r="I207" s="50">
        <f t="shared" si="129"/>
        <v>3116.19</v>
      </c>
      <c r="J207" s="30"/>
      <c r="K207" s="12"/>
      <c r="L207" s="23"/>
    </row>
    <row r="208" spans="1:12" s="13" customFormat="1" x14ac:dyDescent="0.2">
      <c r="A208" s="26">
        <f>IF(G208&lt;&gt;"",1+MAX($A$10:A207),"")</f>
        <v>150</v>
      </c>
      <c r="B208" s="26"/>
      <c r="C208" s="44" t="s">
        <v>221</v>
      </c>
      <c r="D208" s="40">
        <v>109.9</v>
      </c>
      <c r="E208" s="46">
        <v>0.1</v>
      </c>
      <c r="F208" s="47">
        <f t="shared" ref="F208:F209" si="130">D208*(1+E208)</f>
        <v>120.89000000000001</v>
      </c>
      <c r="G208" s="48" t="s">
        <v>9</v>
      </c>
      <c r="H208" s="49">
        <v>28</v>
      </c>
      <c r="I208" s="50">
        <f t="shared" ref="I208:I209" si="131">(H208)*F208</f>
        <v>3384.9200000000005</v>
      </c>
      <c r="J208" s="30"/>
      <c r="K208" s="12"/>
      <c r="L208" s="23"/>
    </row>
    <row r="209" spans="1:12" s="13" customFormat="1" x14ac:dyDescent="0.2">
      <c r="A209" s="26">
        <f>IF(G209&lt;&gt;"",1+MAX($A$10:A208),"")</f>
        <v>151</v>
      </c>
      <c r="B209" s="26"/>
      <c r="C209" s="44" t="s">
        <v>222</v>
      </c>
      <c r="D209" s="40">
        <v>271.99</v>
      </c>
      <c r="E209" s="46">
        <v>0.1</v>
      </c>
      <c r="F209" s="47">
        <f t="shared" si="130"/>
        <v>299.18900000000002</v>
      </c>
      <c r="G209" s="48" t="s">
        <v>9</v>
      </c>
      <c r="H209" s="49">
        <v>18</v>
      </c>
      <c r="I209" s="50">
        <f t="shared" si="131"/>
        <v>5385.402</v>
      </c>
      <c r="J209" s="30"/>
      <c r="K209" s="12"/>
      <c r="L209" s="23"/>
    </row>
    <row r="210" spans="1:12" s="13" customFormat="1" ht="31.5" x14ac:dyDescent="0.2">
      <c r="A210" s="26">
        <f>IF(G210&lt;&gt;"",1+MAX($A$10:A209),"")</f>
        <v>152</v>
      </c>
      <c r="B210" s="26"/>
      <c r="C210" s="44" t="s">
        <v>223</v>
      </c>
      <c r="D210" s="40">
        <v>1</v>
      </c>
      <c r="E210" s="46">
        <v>0</v>
      </c>
      <c r="F210" s="47">
        <f t="shared" ref="F210" si="132">D210*(1+E210)</f>
        <v>1</v>
      </c>
      <c r="G210" s="48" t="s">
        <v>22</v>
      </c>
      <c r="H210" s="49">
        <v>3500</v>
      </c>
      <c r="I210" s="50">
        <f t="shared" ref="I210" si="133">(H210)*F210</f>
        <v>3500</v>
      </c>
      <c r="J210" s="30"/>
      <c r="K210" s="12"/>
      <c r="L210" s="23"/>
    </row>
    <row r="211" spans="1:12" s="13" customFormat="1" ht="31.5" x14ac:dyDescent="0.2">
      <c r="A211" s="26">
        <f>IF(G211&lt;&gt;"",1+MAX($A$10:A210),"")</f>
        <v>153</v>
      </c>
      <c r="B211" s="26"/>
      <c r="C211" s="44" t="s">
        <v>225</v>
      </c>
      <c r="D211" s="40">
        <v>1</v>
      </c>
      <c r="E211" s="46">
        <v>0</v>
      </c>
      <c r="F211" s="47">
        <f t="shared" ref="F211:F274" si="134">D211*(1+E211)</f>
        <v>1</v>
      </c>
      <c r="G211" s="48" t="s">
        <v>22</v>
      </c>
      <c r="H211" s="49">
        <v>300</v>
      </c>
      <c r="I211" s="50">
        <f t="shared" ref="I211:I274" si="135">(H211)*F211</f>
        <v>300</v>
      </c>
      <c r="J211" s="30"/>
      <c r="K211" s="12"/>
      <c r="L211" s="23"/>
    </row>
    <row r="212" spans="1:12" s="13" customFormat="1" ht="31.5" x14ac:dyDescent="0.2">
      <c r="A212" s="26">
        <f>IF(G212&lt;&gt;"",1+MAX($A$10:A211),"")</f>
        <v>154</v>
      </c>
      <c r="B212" s="26"/>
      <c r="C212" s="44" t="s">
        <v>224</v>
      </c>
      <c r="D212" s="40">
        <v>1</v>
      </c>
      <c r="E212" s="46">
        <v>0</v>
      </c>
      <c r="F212" s="47">
        <f t="shared" si="134"/>
        <v>1</v>
      </c>
      <c r="G212" s="48" t="s">
        <v>22</v>
      </c>
      <c r="H212" s="49">
        <v>5000</v>
      </c>
      <c r="I212" s="50">
        <f t="shared" si="135"/>
        <v>5000</v>
      </c>
      <c r="J212" s="30"/>
      <c r="K212" s="12"/>
      <c r="L212" s="23"/>
    </row>
    <row r="213" spans="1:12" s="13" customFormat="1" ht="31.5" x14ac:dyDescent="0.2">
      <c r="A213" s="26">
        <f>IF(G213&lt;&gt;"",1+MAX($A$10:A212),"")</f>
        <v>155</v>
      </c>
      <c r="B213" s="26"/>
      <c r="C213" s="44" t="s">
        <v>226</v>
      </c>
      <c r="D213" s="40">
        <v>1</v>
      </c>
      <c r="E213" s="46">
        <v>0</v>
      </c>
      <c r="F213" s="47">
        <f t="shared" si="134"/>
        <v>1</v>
      </c>
      <c r="G213" s="48" t="s">
        <v>22</v>
      </c>
      <c r="H213" s="49">
        <v>6500</v>
      </c>
      <c r="I213" s="50">
        <f t="shared" si="135"/>
        <v>6500</v>
      </c>
      <c r="J213" s="30"/>
      <c r="K213" s="12"/>
      <c r="L213" s="23"/>
    </row>
    <row r="214" spans="1:12" s="13" customFormat="1" ht="31.5" x14ac:dyDescent="0.2">
      <c r="A214" s="26">
        <f>IF(G214&lt;&gt;"",1+MAX($A$10:A213),"")</f>
        <v>156</v>
      </c>
      <c r="B214" s="26"/>
      <c r="C214" s="44" t="s">
        <v>227</v>
      </c>
      <c r="D214" s="40">
        <v>1</v>
      </c>
      <c r="E214" s="46">
        <v>0</v>
      </c>
      <c r="F214" s="47">
        <f t="shared" si="134"/>
        <v>1</v>
      </c>
      <c r="G214" s="48" t="s">
        <v>22</v>
      </c>
      <c r="H214" s="49">
        <v>4000</v>
      </c>
      <c r="I214" s="50">
        <f t="shared" si="135"/>
        <v>4000</v>
      </c>
      <c r="J214" s="30"/>
      <c r="K214" s="12"/>
      <c r="L214" s="23"/>
    </row>
    <row r="215" spans="1:12" s="13" customFormat="1" ht="31.5" x14ac:dyDescent="0.2">
      <c r="A215" s="26">
        <f>IF(G215&lt;&gt;"",1+MAX($A$10:A214),"")</f>
        <v>157</v>
      </c>
      <c r="B215" s="26"/>
      <c r="C215" s="44" t="s">
        <v>228</v>
      </c>
      <c r="D215" s="40">
        <v>1</v>
      </c>
      <c r="E215" s="46">
        <v>0</v>
      </c>
      <c r="F215" s="47">
        <f t="shared" si="134"/>
        <v>1</v>
      </c>
      <c r="G215" s="48" t="s">
        <v>22</v>
      </c>
      <c r="H215" s="49">
        <v>7500</v>
      </c>
      <c r="I215" s="50">
        <f t="shared" si="135"/>
        <v>7500</v>
      </c>
      <c r="J215" s="30"/>
      <c r="K215" s="12"/>
      <c r="L215" s="23"/>
    </row>
    <row r="216" spans="1:12" s="13" customFormat="1" x14ac:dyDescent="0.2">
      <c r="A216" s="26">
        <f>IF(G216&lt;&gt;"",1+MAX($A$10:A215),"")</f>
        <v>158</v>
      </c>
      <c r="B216" s="26"/>
      <c r="C216" s="44" t="s">
        <v>229</v>
      </c>
      <c r="D216" s="40">
        <v>4</v>
      </c>
      <c r="E216" s="46">
        <v>0</v>
      </c>
      <c r="F216" s="47">
        <f t="shared" si="134"/>
        <v>4</v>
      </c>
      <c r="G216" s="48" t="s">
        <v>22</v>
      </c>
      <c r="H216" s="49">
        <v>250</v>
      </c>
      <c r="I216" s="50">
        <f t="shared" si="135"/>
        <v>1000</v>
      </c>
      <c r="J216" s="30"/>
      <c r="K216" s="12"/>
      <c r="L216" s="23"/>
    </row>
    <row r="217" spans="1:12" s="13" customFormat="1" x14ac:dyDescent="0.2">
      <c r="A217" s="26">
        <f>IF(G217&lt;&gt;"",1+MAX($A$10:A216),"")</f>
        <v>159</v>
      </c>
      <c r="B217" s="26"/>
      <c r="C217" s="44" t="s">
        <v>230</v>
      </c>
      <c r="D217" s="40">
        <v>1</v>
      </c>
      <c r="E217" s="46">
        <v>0</v>
      </c>
      <c r="F217" s="47">
        <f t="shared" si="134"/>
        <v>1</v>
      </c>
      <c r="G217" s="48" t="s">
        <v>22</v>
      </c>
      <c r="H217" s="49">
        <v>200</v>
      </c>
      <c r="I217" s="50">
        <f t="shared" si="135"/>
        <v>200</v>
      </c>
      <c r="J217" s="30"/>
      <c r="K217" s="12"/>
      <c r="L217" s="23"/>
    </row>
    <row r="218" spans="1:12" s="13" customFormat="1" x14ac:dyDescent="0.2">
      <c r="A218" s="26">
        <f>IF(G218&lt;&gt;"",1+MAX($A$10:A217),"")</f>
        <v>160</v>
      </c>
      <c r="B218" s="26"/>
      <c r="C218" s="44" t="s">
        <v>231</v>
      </c>
      <c r="D218" s="40">
        <v>2</v>
      </c>
      <c r="E218" s="46">
        <v>0</v>
      </c>
      <c r="F218" s="47">
        <f t="shared" si="134"/>
        <v>2</v>
      </c>
      <c r="G218" s="48" t="s">
        <v>22</v>
      </c>
      <c r="H218" s="49">
        <v>300</v>
      </c>
      <c r="I218" s="50">
        <f t="shared" si="135"/>
        <v>600</v>
      </c>
      <c r="J218" s="30"/>
      <c r="K218" s="12"/>
      <c r="L218" s="23"/>
    </row>
    <row r="219" spans="1:12" s="13" customFormat="1" x14ac:dyDescent="0.2">
      <c r="A219" s="26">
        <f>IF(G219&lt;&gt;"",1+MAX($A$10:A218),"")</f>
        <v>161</v>
      </c>
      <c r="B219" s="26"/>
      <c r="C219" s="44" t="s">
        <v>232</v>
      </c>
      <c r="D219" s="40">
        <v>1</v>
      </c>
      <c r="E219" s="46">
        <v>0</v>
      </c>
      <c r="F219" s="47">
        <f t="shared" si="134"/>
        <v>1</v>
      </c>
      <c r="G219" s="48" t="s">
        <v>22</v>
      </c>
      <c r="H219" s="49">
        <v>275</v>
      </c>
      <c r="I219" s="50">
        <f t="shared" si="135"/>
        <v>275</v>
      </c>
      <c r="J219" s="30"/>
      <c r="K219" s="12"/>
      <c r="L219" s="23"/>
    </row>
    <row r="220" spans="1:12" s="13" customFormat="1" ht="31.5" x14ac:dyDescent="0.2">
      <c r="A220" s="26">
        <f>IF(G220&lt;&gt;"",1+MAX($A$10:A219),"")</f>
        <v>162</v>
      </c>
      <c r="B220" s="26"/>
      <c r="C220" s="44" t="s">
        <v>233</v>
      </c>
      <c r="D220" s="40">
        <v>1</v>
      </c>
      <c r="E220" s="46">
        <v>0</v>
      </c>
      <c r="F220" s="47">
        <f t="shared" si="134"/>
        <v>1</v>
      </c>
      <c r="G220" s="48" t="s">
        <v>22</v>
      </c>
      <c r="H220" s="49">
        <v>550</v>
      </c>
      <c r="I220" s="50">
        <f t="shared" si="135"/>
        <v>550</v>
      </c>
      <c r="J220" s="30"/>
      <c r="K220" s="12"/>
      <c r="L220" s="23"/>
    </row>
    <row r="221" spans="1:12" s="13" customFormat="1" ht="31.5" x14ac:dyDescent="0.2">
      <c r="A221" s="26">
        <f>IF(G221&lt;&gt;"",1+MAX($A$10:A220),"")</f>
        <v>163</v>
      </c>
      <c r="B221" s="26"/>
      <c r="C221" s="44" t="s">
        <v>234</v>
      </c>
      <c r="D221" s="40">
        <v>2</v>
      </c>
      <c r="E221" s="46">
        <v>0</v>
      </c>
      <c r="F221" s="47">
        <f t="shared" si="134"/>
        <v>2</v>
      </c>
      <c r="G221" s="48" t="s">
        <v>22</v>
      </c>
      <c r="H221" s="49">
        <v>450</v>
      </c>
      <c r="I221" s="50">
        <f t="shared" si="135"/>
        <v>900</v>
      </c>
      <c r="J221" s="30"/>
      <c r="K221" s="12"/>
      <c r="L221" s="23"/>
    </row>
    <row r="222" spans="1:12" s="13" customFormat="1" ht="31.5" x14ac:dyDescent="0.2">
      <c r="A222" s="26">
        <f>IF(G222&lt;&gt;"",1+MAX($A$10:A221),"")</f>
        <v>164</v>
      </c>
      <c r="B222" s="26"/>
      <c r="C222" s="44" t="s">
        <v>235</v>
      </c>
      <c r="D222" s="40">
        <v>1</v>
      </c>
      <c r="E222" s="46">
        <v>0</v>
      </c>
      <c r="F222" s="47">
        <f t="shared" si="134"/>
        <v>1</v>
      </c>
      <c r="G222" s="48" t="s">
        <v>22</v>
      </c>
      <c r="H222" s="49">
        <v>800</v>
      </c>
      <c r="I222" s="50">
        <f t="shared" si="135"/>
        <v>800</v>
      </c>
      <c r="J222" s="30"/>
      <c r="K222" s="12"/>
      <c r="L222" s="23"/>
    </row>
    <row r="223" spans="1:12" s="13" customFormat="1" ht="47.25" x14ac:dyDescent="0.2">
      <c r="A223" s="26">
        <f>IF(G223&lt;&gt;"",1+MAX($A$10:A222),"")</f>
        <v>165</v>
      </c>
      <c r="B223" s="26"/>
      <c r="C223" s="44" t="s">
        <v>236</v>
      </c>
      <c r="D223" s="40">
        <v>1</v>
      </c>
      <c r="E223" s="46">
        <v>0</v>
      </c>
      <c r="F223" s="47">
        <f t="shared" si="134"/>
        <v>1</v>
      </c>
      <c r="G223" s="48" t="s">
        <v>22</v>
      </c>
      <c r="H223" s="49">
        <v>4050</v>
      </c>
      <c r="I223" s="50">
        <f t="shared" si="135"/>
        <v>4050</v>
      </c>
      <c r="J223" s="30"/>
      <c r="K223" s="12"/>
      <c r="L223" s="23"/>
    </row>
    <row r="224" spans="1:12" s="13" customFormat="1" x14ac:dyDescent="0.2">
      <c r="A224" s="26" t="str">
        <f>IF(G224&lt;&gt;"",1+MAX($A$10:A223),"")</f>
        <v/>
      </c>
      <c r="B224" s="26"/>
      <c r="C224" s="56" t="s">
        <v>237</v>
      </c>
      <c r="D224" s="40"/>
      <c r="E224" s="46"/>
      <c r="F224" s="47"/>
      <c r="G224" s="48"/>
      <c r="H224" s="49"/>
      <c r="I224" s="50"/>
      <c r="J224" s="30"/>
      <c r="K224" s="12"/>
      <c r="L224" s="23"/>
    </row>
    <row r="225" spans="1:12" s="13" customFormat="1" ht="47.25" x14ac:dyDescent="0.2">
      <c r="A225" s="26">
        <f>IF(G225&lt;&gt;"",1+MAX($A$10:A224),"")</f>
        <v>166</v>
      </c>
      <c r="B225" s="26"/>
      <c r="C225" s="44" t="s">
        <v>238</v>
      </c>
      <c r="D225" s="40">
        <v>4</v>
      </c>
      <c r="E225" s="46">
        <v>0</v>
      </c>
      <c r="F225" s="47">
        <f t="shared" si="134"/>
        <v>4</v>
      </c>
      <c r="G225" s="48" t="s">
        <v>22</v>
      </c>
      <c r="H225" s="49">
        <v>150</v>
      </c>
      <c r="I225" s="50">
        <f t="shared" si="135"/>
        <v>600</v>
      </c>
      <c r="J225" s="30"/>
      <c r="K225" s="12"/>
      <c r="L225" s="23"/>
    </row>
    <row r="226" spans="1:12" s="13" customFormat="1" ht="47.25" x14ac:dyDescent="0.2">
      <c r="A226" s="26">
        <f>IF(G226&lt;&gt;"",1+MAX($A$10:A225),"")</f>
        <v>167</v>
      </c>
      <c r="B226" s="26"/>
      <c r="C226" s="44" t="s">
        <v>239</v>
      </c>
      <c r="D226" s="40">
        <v>4</v>
      </c>
      <c r="E226" s="46">
        <v>0</v>
      </c>
      <c r="F226" s="47">
        <f t="shared" si="134"/>
        <v>4</v>
      </c>
      <c r="G226" s="48" t="s">
        <v>22</v>
      </c>
      <c r="H226" s="49">
        <v>200</v>
      </c>
      <c r="I226" s="50">
        <f t="shared" si="135"/>
        <v>800</v>
      </c>
      <c r="J226" s="30"/>
      <c r="K226" s="12"/>
      <c r="L226" s="23"/>
    </row>
    <row r="227" spans="1:12" s="13" customFormat="1" ht="47.25" x14ac:dyDescent="0.2">
      <c r="A227" s="26">
        <f>IF(G227&lt;&gt;"",1+MAX($A$10:A226),"")</f>
        <v>168</v>
      </c>
      <c r="B227" s="26"/>
      <c r="C227" s="44" t="s">
        <v>240</v>
      </c>
      <c r="D227" s="40">
        <v>4</v>
      </c>
      <c r="E227" s="46">
        <v>0</v>
      </c>
      <c r="F227" s="47">
        <f t="shared" si="134"/>
        <v>4</v>
      </c>
      <c r="G227" s="48" t="s">
        <v>22</v>
      </c>
      <c r="H227" s="49">
        <v>150</v>
      </c>
      <c r="I227" s="50">
        <f t="shared" si="135"/>
        <v>600</v>
      </c>
      <c r="J227" s="30"/>
      <c r="K227" s="12"/>
      <c r="L227" s="23"/>
    </row>
    <row r="228" spans="1:12" s="13" customFormat="1" ht="47.25" x14ac:dyDescent="0.2">
      <c r="A228" s="26">
        <f>IF(G228&lt;&gt;"",1+MAX($A$10:A227),"")</f>
        <v>169</v>
      </c>
      <c r="B228" s="26"/>
      <c r="C228" s="44" t="s">
        <v>241</v>
      </c>
      <c r="D228" s="40">
        <v>2</v>
      </c>
      <c r="E228" s="46">
        <v>0</v>
      </c>
      <c r="F228" s="47">
        <f t="shared" si="134"/>
        <v>2</v>
      </c>
      <c r="G228" s="48" t="s">
        <v>22</v>
      </c>
      <c r="H228" s="49">
        <v>350</v>
      </c>
      <c r="I228" s="50">
        <f t="shared" si="135"/>
        <v>700</v>
      </c>
      <c r="J228" s="30"/>
      <c r="K228" s="12"/>
      <c r="L228" s="23"/>
    </row>
    <row r="229" spans="1:12" s="13" customFormat="1" ht="47.25" x14ac:dyDescent="0.2">
      <c r="A229" s="26">
        <f>IF(G229&lt;&gt;"",1+MAX($A$10:A228),"")</f>
        <v>170</v>
      </c>
      <c r="B229" s="26"/>
      <c r="C229" s="44" t="s">
        <v>242</v>
      </c>
      <c r="D229" s="40">
        <v>2</v>
      </c>
      <c r="E229" s="46">
        <v>0</v>
      </c>
      <c r="F229" s="47">
        <f t="shared" si="134"/>
        <v>2</v>
      </c>
      <c r="G229" s="48" t="s">
        <v>22</v>
      </c>
      <c r="H229" s="49">
        <v>175</v>
      </c>
      <c r="I229" s="50">
        <f t="shared" si="135"/>
        <v>350</v>
      </c>
      <c r="J229" s="30"/>
      <c r="K229" s="12"/>
      <c r="L229" s="23"/>
    </row>
    <row r="230" spans="1:12" s="13" customFormat="1" ht="47.25" x14ac:dyDescent="0.2">
      <c r="A230" s="26">
        <f>IF(G230&lt;&gt;"",1+MAX($A$10:A229),"")</f>
        <v>171</v>
      </c>
      <c r="B230" s="26"/>
      <c r="C230" s="44" t="s">
        <v>243</v>
      </c>
      <c r="D230" s="40">
        <v>2</v>
      </c>
      <c r="E230" s="46">
        <v>0</v>
      </c>
      <c r="F230" s="47">
        <f t="shared" si="134"/>
        <v>2</v>
      </c>
      <c r="G230" s="48" t="s">
        <v>22</v>
      </c>
      <c r="H230" s="49">
        <v>185</v>
      </c>
      <c r="I230" s="50">
        <f t="shared" si="135"/>
        <v>370</v>
      </c>
      <c r="J230" s="30"/>
      <c r="K230" s="12"/>
      <c r="L230" s="23"/>
    </row>
    <row r="231" spans="1:12" s="13" customFormat="1" ht="47.25" x14ac:dyDescent="0.2">
      <c r="A231" s="26">
        <f>IF(G231&lt;&gt;"",1+MAX($A$10:A230),"")</f>
        <v>172</v>
      </c>
      <c r="B231" s="26"/>
      <c r="C231" s="44" t="s">
        <v>244</v>
      </c>
      <c r="D231" s="40">
        <v>2</v>
      </c>
      <c r="E231" s="46">
        <v>0</v>
      </c>
      <c r="F231" s="47">
        <f t="shared" si="134"/>
        <v>2</v>
      </c>
      <c r="G231" s="48" t="s">
        <v>22</v>
      </c>
      <c r="H231" s="49">
        <v>150</v>
      </c>
      <c r="I231" s="50">
        <f t="shared" si="135"/>
        <v>300</v>
      </c>
      <c r="J231" s="30"/>
      <c r="K231" s="12"/>
      <c r="L231" s="23"/>
    </row>
    <row r="232" spans="1:12" s="13" customFormat="1" ht="47.25" x14ac:dyDescent="0.2">
      <c r="A232" s="26">
        <f>IF(G232&lt;&gt;"",1+MAX($A$10:A231),"")</f>
        <v>173</v>
      </c>
      <c r="B232" s="26"/>
      <c r="C232" s="44" t="s">
        <v>245</v>
      </c>
      <c r="D232" s="40">
        <v>1</v>
      </c>
      <c r="E232" s="46">
        <v>0</v>
      </c>
      <c r="F232" s="47">
        <f t="shared" si="134"/>
        <v>1</v>
      </c>
      <c r="G232" s="48" t="s">
        <v>22</v>
      </c>
      <c r="H232" s="49">
        <v>250</v>
      </c>
      <c r="I232" s="50">
        <f t="shared" si="135"/>
        <v>250</v>
      </c>
      <c r="J232" s="30"/>
      <c r="K232" s="12"/>
      <c r="L232" s="23"/>
    </row>
    <row r="233" spans="1:12" s="13" customFormat="1" ht="47.25" x14ac:dyDescent="0.2">
      <c r="A233" s="26">
        <f>IF(G233&lt;&gt;"",1+MAX($A$10:A232),"")</f>
        <v>174</v>
      </c>
      <c r="B233" s="26"/>
      <c r="C233" s="44" t="s">
        <v>246</v>
      </c>
      <c r="D233" s="40">
        <v>1</v>
      </c>
      <c r="E233" s="46">
        <v>0</v>
      </c>
      <c r="F233" s="47">
        <f t="shared" si="134"/>
        <v>1</v>
      </c>
      <c r="G233" s="48" t="s">
        <v>22</v>
      </c>
      <c r="H233" s="49">
        <v>250</v>
      </c>
      <c r="I233" s="50">
        <f t="shared" si="135"/>
        <v>250</v>
      </c>
      <c r="J233" s="30"/>
      <c r="K233" s="12"/>
      <c r="L233" s="23"/>
    </row>
    <row r="234" spans="1:12" s="13" customFormat="1" ht="47.25" x14ac:dyDescent="0.2">
      <c r="A234" s="26">
        <f>IF(G234&lt;&gt;"",1+MAX($A$10:A233),"")</f>
        <v>175</v>
      </c>
      <c r="B234" s="26"/>
      <c r="C234" s="44" t="s">
        <v>247</v>
      </c>
      <c r="D234" s="40">
        <v>1</v>
      </c>
      <c r="E234" s="46">
        <v>0</v>
      </c>
      <c r="F234" s="47">
        <f t="shared" si="134"/>
        <v>1</v>
      </c>
      <c r="G234" s="48" t="s">
        <v>22</v>
      </c>
      <c r="H234" s="49">
        <v>270</v>
      </c>
      <c r="I234" s="50">
        <f t="shared" si="135"/>
        <v>270</v>
      </c>
      <c r="J234" s="30"/>
      <c r="K234" s="12"/>
      <c r="L234" s="23"/>
    </row>
    <row r="235" spans="1:12" s="13" customFormat="1" ht="47.25" x14ac:dyDescent="0.2">
      <c r="A235" s="26">
        <f>IF(G235&lt;&gt;"",1+MAX($A$10:A234),"")</f>
        <v>176</v>
      </c>
      <c r="B235" s="26"/>
      <c r="C235" s="44" t="s">
        <v>248</v>
      </c>
      <c r="D235" s="40">
        <v>1</v>
      </c>
      <c r="E235" s="46">
        <v>0</v>
      </c>
      <c r="F235" s="47">
        <f t="shared" si="134"/>
        <v>1</v>
      </c>
      <c r="G235" s="48" t="s">
        <v>22</v>
      </c>
      <c r="H235" s="49">
        <v>350</v>
      </c>
      <c r="I235" s="50">
        <f t="shared" si="135"/>
        <v>350</v>
      </c>
      <c r="J235" s="30"/>
      <c r="K235" s="12"/>
      <c r="L235" s="23"/>
    </row>
    <row r="236" spans="1:12" s="13" customFormat="1" ht="47.25" x14ac:dyDescent="0.2">
      <c r="A236" s="26">
        <f>IF(G236&lt;&gt;"",1+MAX($A$10:A235),"")</f>
        <v>177</v>
      </c>
      <c r="B236" s="26"/>
      <c r="C236" s="44" t="s">
        <v>249</v>
      </c>
      <c r="D236" s="40">
        <v>1</v>
      </c>
      <c r="E236" s="46">
        <v>0</v>
      </c>
      <c r="F236" s="47">
        <f t="shared" si="134"/>
        <v>1</v>
      </c>
      <c r="G236" s="48" t="s">
        <v>22</v>
      </c>
      <c r="H236" s="49">
        <v>325</v>
      </c>
      <c r="I236" s="50">
        <f t="shared" si="135"/>
        <v>325</v>
      </c>
      <c r="J236" s="30"/>
      <c r="K236" s="12"/>
      <c r="L236" s="23"/>
    </row>
    <row r="237" spans="1:12" s="13" customFormat="1" ht="47.25" x14ac:dyDescent="0.2">
      <c r="A237" s="26">
        <f>IF(G237&lt;&gt;"",1+MAX($A$10:A236),"")</f>
        <v>178</v>
      </c>
      <c r="B237" s="26"/>
      <c r="C237" s="44" t="s">
        <v>250</v>
      </c>
      <c r="D237" s="40">
        <v>1</v>
      </c>
      <c r="E237" s="46">
        <v>0</v>
      </c>
      <c r="F237" s="47">
        <f t="shared" si="134"/>
        <v>1</v>
      </c>
      <c r="G237" s="48" t="s">
        <v>22</v>
      </c>
      <c r="H237" s="49">
        <v>250</v>
      </c>
      <c r="I237" s="50">
        <f t="shared" si="135"/>
        <v>250</v>
      </c>
      <c r="J237" s="30"/>
      <c r="K237" s="12"/>
      <c r="L237" s="23"/>
    </row>
    <row r="238" spans="1:12" s="13" customFormat="1" ht="47.25" x14ac:dyDescent="0.2">
      <c r="A238" s="26">
        <f>IF(G238&lt;&gt;"",1+MAX($A$10:A237),"")</f>
        <v>179</v>
      </c>
      <c r="B238" s="26"/>
      <c r="C238" s="44" t="s">
        <v>251</v>
      </c>
      <c r="D238" s="40">
        <v>1</v>
      </c>
      <c r="E238" s="46">
        <v>0</v>
      </c>
      <c r="F238" s="47">
        <f t="shared" si="134"/>
        <v>1</v>
      </c>
      <c r="G238" s="48" t="s">
        <v>22</v>
      </c>
      <c r="H238" s="49">
        <v>250</v>
      </c>
      <c r="I238" s="50">
        <f t="shared" si="135"/>
        <v>250</v>
      </c>
      <c r="J238" s="30"/>
      <c r="K238" s="12"/>
      <c r="L238" s="23"/>
    </row>
    <row r="239" spans="1:12" s="13" customFormat="1" ht="47.25" x14ac:dyDescent="0.2">
      <c r="A239" s="26">
        <f>IF(G239&lt;&gt;"",1+MAX($A$10:A238),"")</f>
        <v>180</v>
      </c>
      <c r="B239" s="26"/>
      <c r="C239" s="44" t="s">
        <v>239</v>
      </c>
      <c r="D239" s="40">
        <v>1</v>
      </c>
      <c r="E239" s="46">
        <v>0</v>
      </c>
      <c r="F239" s="47">
        <f t="shared" si="134"/>
        <v>1</v>
      </c>
      <c r="G239" s="48" t="s">
        <v>22</v>
      </c>
      <c r="H239" s="49">
        <v>300</v>
      </c>
      <c r="I239" s="50">
        <f t="shared" si="135"/>
        <v>300</v>
      </c>
      <c r="J239" s="30"/>
      <c r="K239" s="12"/>
      <c r="L239" s="23"/>
    </row>
    <row r="240" spans="1:12" s="13" customFormat="1" ht="47.25" x14ac:dyDescent="0.2">
      <c r="A240" s="26">
        <f>IF(G240&lt;&gt;"",1+MAX($A$10:A239),"")</f>
        <v>181</v>
      </c>
      <c r="B240" s="26"/>
      <c r="C240" s="44" t="s">
        <v>252</v>
      </c>
      <c r="D240" s="40">
        <v>1</v>
      </c>
      <c r="E240" s="46">
        <v>0</v>
      </c>
      <c r="F240" s="47">
        <f t="shared" si="134"/>
        <v>1</v>
      </c>
      <c r="G240" s="48" t="s">
        <v>22</v>
      </c>
      <c r="H240" s="49">
        <v>250</v>
      </c>
      <c r="I240" s="50">
        <f t="shared" si="135"/>
        <v>250</v>
      </c>
      <c r="J240" s="30"/>
      <c r="K240" s="12"/>
      <c r="L240" s="23"/>
    </row>
    <row r="241" spans="1:12" s="13" customFormat="1" ht="47.25" x14ac:dyDescent="0.2">
      <c r="A241" s="26">
        <f>IF(G241&lt;&gt;"",1+MAX($A$10:A240),"")</f>
        <v>182</v>
      </c>
      <c r="B241" s="26"/>
      <c r="C241" s="44" t="s">
        <v>253</v>
      </c>
      <c r="D241" s="40">
        <v>4</v>
      </c>
      <c r="E241" s="46">
        <v>0</v>
      </c>
      <c r="F241" s="47">
        <f t="shared" si="134"/>
        <v>4</v>
      </c>
      <c r="G241" s="48" t="s">
        <v>22</v>
      </c>
      <c r="H241" s="49">
        <v>250</v>
      </c>
      <c r="I241" s="50">
        <f t="shared" si="135"/>
        <v>1000</v>
      </c>
      <c r="J241" s="30"/>
      <c r="K241" s="12"/>
      <c r="L241" s="23"/>
    </row>
    <row r="242" spans="1:12" s="13" customFormat="1" ht="47.25" x14ac:dyDescent="0.2">
      <c r="A242" s="26">
        <f>IF(G242&lt;&gt;"",1+MAX($A$10:A241),"")</f>
        <v>183</v>
      </c>
      <c r="B242" s="26"/>
      <c r="C242" s="44" t="s">
        <v>239</v>
      </c>
      <c r="D242" s="40">
        <v>4</v>
      </c>
      <c r="E242" s="46">
        <v>0</v>
      </c>
      <c r="F242" s="47">
        <f t="shared" si="134"/>
        <v>4</v>
      </c>
      <c r="G242" s="48" t="s">
        <v>22</v>
      </c>
      <c r="H242" s="49">
        <v>250</v>
      </c>
      <c r="I242" s="50">
        <f t="shared" si="135"/>
        <v>1000</v>
      </c>
      <c r="J242" s="30"/>
      <c r="K242" s="12"/>
      <c r="L242" s="23"/>
    </row>
    <row r="243" spans="1:12" s="13" customFormat="1" ht="47.25" x14ac:dyDescent="0.2">
      <c r="A243" s="26">
        <f>IF(G243&lt;&gt;"",1+MAX($A$10:A242),"")</f>
        <v>184</v>
      </c>
      <c r="B243" s="26"/>
      <c r="C243" s="44" t="s">
        <v>254</v>
      </c>
      <c r="D243" s="40">
        <v>2</v>
      </c>
      <c r="E243" s="46">
        <v>0</v>
      </c>
      <c r="F243" s="47">
        <f t="shared" si="134"/>
        <v>2</v>
      </c>
      <c r="G243" s="48" t="s">
        <v>22</v>
      </c>
      <c r="H243" s="49">
        <v>300</v>
      </c>
      <c r="I243" s="50">
        <f t="shared" si="135"/>
        <v>600</v>
      </c>
      <c r="J243" s="30"/>
      <c r="K243" s="12"/>
      <c r="L243" s="23"/>
    </row>
    <row r="244" spans="1:12" s="13" customFormat="1" ht="47.25" x14ac:dyDescent="0.2">
      <c r="A244" s="26">
        <f>IF(G244&lt;&gt;"",1+MAX($A$10:A243),"")</f>
        <v>185</v>
      </c>
      <c r="B244" s="26"/>
      <c r="C244" s="44" t="s">
        <v>255</v>
      </c>
      <c r="D244" s="40">
        <v>2</v>
      </c>
      <c r="E244" s="46">
        <v>0</v>
      </c>
      <c r="F244" s="47">
        <f t="shared" si="134"/>
        <v>2</v>
      </c>
      <c r="G244" s="48" t="s">
        <v>22</v>
      </c>
      <c r="H244" s="49">
        <v>250</v>
      </c>
      <c r="I244" s="50">
        <f t="shared" si="135"/>
        <v>500</v>
      </c>
      <c r="J244" s="30"/>
      <c r="K244" s="12"/>
      <c r="L244" s="23"/>
    </row>
    <row r="245" spans="1:12" s="13" customFormat="1" ht="47.25" x14ac:dyDescent="0.2">
      <c r="A245" s="26">
        <f>IF(G245&lt;&gt;"",1+MAX($A$10:A244),"")</f>
        <v>186</v>
      </c>
      <c r="B245" s="26"/>
      <c r="C245" s="44" t="s">
        <v>242</v>
      </c>
      <c r="D245" s="40">
        <v>2</v>
      </c>
      <c r="E245" s="46">
        <v>0</v>
      </c>
      <c r="F245" s="47">
        <f t="shared" si="134"/>
        <v>2</v>
      </c>
      <c r="G245" s="48" t="s">
        <v>22</v>
      </c>
      <c r="H245" s="49">
        <v>200</v>
      </c>
      <c r="I245" s="50">
        <f t="shared" si="135"/>
        <v>400</v>
      </c>
      <c r="J245" s="30"/>
      <c r="K245" s="12"/>
      <c r="L245" s="23"/>
    </row>
    <row r="246" spans="1:12" s="13" customFormat="1" ht="47.25" x14ac:dyDescent="0.2">
      <c r="A246" s="26">
        <f>IF(G246&lt;&gt;"",1+MAX($A$10:A245),"")</f>
        <v>187</v>
      </c>
      <c r="B246" s="26"/>
      <c r="C246" s="44" t="s">
        <v>256</v>
      </c>
      <c r="D246" s="40">
        <v>2</v>
      </c>
      <c r="E246" s="46">
        <v>0</v>
      </c>
      <c r="F246" s="47">
        <f t="shared" si="134"/>
        <v>2</v>
      </c>
      <c r="G246" s="48" t="s">
        <v>22</v>
      </c>
      <c r="H246" s="49">
        <v>225</v>
      </c>
      <c r="I246" s="50">
        <f t="shared" si="135"/>
        <v>450</v>
      </c>
      <c r="J246" s="30"/>
      <c r="K246" s="12"/>
      <c r="L246" s="23"/>
    </row>
    <row r="247" spans="1:12" s="13" customFormat="1" ht="47.25" x14ac:dyDescent="0.2">
      <c r="A247" s="26">
        <f>IF(G247&lt;&gt;"",1+MAX($A$10:A246),"")</f>
        <v>188</v>
      </c>
      <c r="B247" s="26"/>
      <c r="C247" s="44" t="s">
        <v>257</v>
      </c>
      <c r="D247" s="40">
        <v>1</v>
      </c>
      <c r="E247" s="46">
        <v>0</v>
      </c>
      <c r="F247" s="47">
        <f t="shared" si="134"/>
        <v>1</v>
      </c>
      <c r="G247" s="48" t="s">
        <v>22</v>
      </c>
      <c r="H247" s="49">
        <v>300</v>
      </c>
      <c r="I247" s="50">
        <f t="shared" si="135"/>
        <v>300</v>
      </c>
      <c r="J247" s="30"/>
      <c r="K247" s="12"/>
      <c r="L247" s="23"/>
    </row>
    <row r="248" spans="1:12" s="13" customFormat="1" ht="47.25" x14ac:dyDescent="0.2">
      <c r="A248" s="26">
        <f>IF(G248&lt;&gt;"",1+MAX($A$10:A247),"")</f>
        <v>189</v>
      </c>
      <c r="B248" s="26"/>
      <c r="C248" s="44" t="s">
        <v>258</v>
      </c>
      <c r="D248" s="40">
        <v>1</v>
      </c>
      <c r="E248" s="46">
        <v>0</v>
      </c>
      <c r="F248" s="47">
        <f t="shared" si="134"/>
        <v>1</v>
      </c>
      <c r="G248" s="48" t="s">
        <v>22</v>
      </c>
      <c r="H248" s="49">
        <v>300</v>
      </c>
      <c r="I248" s="50">
        <f t="shared" si="135"/>
        <v>300</v>
      </c>
      <c r="J248" s="30"/>
      <c r="K248" s="12"/>
      <c r="L248" s="23"/>
    </row>
    <row r="249" spans="1:12" s="13" customFormat="1" ht="47.25" x14ac:dyDescent="0.2">
      <c r="A249" s="26">
        <f>IF(G249&lt;&gt;"",1+MAX($A$10:A248),"")</f>
        <v>190</v>
      </c>
      <c r="B249" s="26"/>
      <c r="C249" s="44" t="s">
        <v>259</v>
      </c>
      <c r="D249" s="40">
        <v>1</v>
      </c>
      <c r="E249" s="46">
        <v>0</v>
      </c>
      <c r="F249" s="47">
        <f t="shared" si="134"/>
        <v>1</v>
      </c>
      <c r="G249" s="48" t="s">
        <v>22</v>
      </c>
      <c r="H249" s="49">
        <v>450</v>
      </c>
      <c r="I249" s="50">
        <f t="shared" si="135"/>
        <v>450</v>
      </c>
      <c r="J249" s="30"/>
      <c r="K249" s="12"/>
      <c r="L249" s="23"/>
    </row>
    <row r="250" spans="1:12" s="13" customFormat="1" ht="47.25" x14ac:dyDescent="0.2">
      <c r="A250" s="26">
        <f>IF(G250&lt;&gt;"",1+MAX($A$10:A249),"")</f>
        <v>191</v>
      </c>
      <c r="B250" s="26"/>
      <c r="C250" s="44" t="s">
        <v>260</v>
      </c>
      <c r="D250" s="40">
        <v>1</v>
      </c>
      <c r="E250" s="46">
        <v>0</v>
      </c>
      <c r="F250" s="47">
        <f t="shared" si="134"/>
        <v>1</v>
      </c>
      <c r="G250" s="48" t="s">
        <v>22</v>
      </c>
      <c r="H250" s="49">
        <v>350</v>
      </c>
      <c r="I250" s="50">
        <f t="shared" si="135"/>
        <v>350</v>
      </c>
      <c r="J250" s="30"/>
      <c r="K250" s="12"/>
      <c r="L250" s="23"/>
    </row>
    <row r="251" spans="1:12" s="13" customFormat="1" ht="47.25" x14ac:dyDescent="0.2">
      <c r="A251" s="26">
        <f>IF(G251&lt;&gt;"",1+MAX($A$10:A250),"")</f>
        <v>192</v>
      </c>
      <c r="B251" s="26"/>
      <c r="C251" s="44" t="s">
        <v>249</v>
      </c>
      <c r="D251" s="40">
        <v>1</v>
      </c>
      <c r="E251" s="46">
        <v>0</v>
      </c>
      <c r="F251" s="47">
        <f t="shared" si="134"/>
        <v>1</v>
      </c>
      <c r="G251" s="48" t="s">
        <v>22</v>
      </c>
      <c r="H251" s="49">
        <v>300</v>
      </c>
      <c r="I251" s="50">
        <f t="shared" si="135"/>
        <v>300</v>
      </c>
      <c r="J251" s="30"/>
      <c r="K251" s="12"/>
      <c r="L251" s="23"/>
    </row>
    <row r="252" spans="1:12" s="13" customFormat="1" ht="47.25" x14ac:dyDescent="0.2">
      <c r="A252" s="26">
        <f>IF(G252&lt;&gt;"",1+MAX($A$10:A251),"")</f>
        <v>193</v>
      </c>
      <c r="B252" s="26"/>
      <c r="C252" s="44" t="s">
        <v>241</v>
      </c>
      <c r="D252" s="40">
        <v>2</v>
      </c>
      <c r="E252" s="46">
        <v>0</v>
      </c>
      <c r="F252" s="47">
        <f t="shared" si="134"/>
        <v>2</v>
      </c>
      <c r="G252" s="48" t="s">
        <v>22</v>
      </c>
      <c r="H252" s="49">
        <v>425</v>
      </c>
      <c r="I252" s="50">
        <f t="shared" si="135"/>
        <v>850</v>
      </c>
      <c r="J252" s="30"/>
      <c r="K252" s="12"/>
      <c r="L252" s="23"/>
    </row>
    <row r="253" spans="1:12" s="13" customFormat="1" ht="47.25" x14ac:dyDescent="0.2">
      <c r="A253" s="26">
        <f>IF(G253&lt;&gt;"",1+MAX($A$10:A252),"")</f>
        <v>194</v>
      </c>
      <c r="B253" s="26"/>
      <c r="C253" s="44" t="s">
        <v>261</v>
      </c>
      <c r="D253" s="40">
        <v>2</v>
      </c>
      <c r="E253" s="46">
        <v>0</v>
      </c>
      <c r="F253" s="47">
        <f t="shared" si="134"/>
        <v>2</v>
      </c>
      <c r="G253" s="48" t="s">
        <v>22</v>
      </c>
      <c r="H253" s="49">
        <v>400</v>
      </c>
      <c r="I253" s="50">
        <f t="shared" si="135"/>
        <v>800</v>
      </c>
      <c r="J253" s="30"/>
      <c r="K253" s="12"/>
      <c r="L253" s="23"/>
    </row>
    <row r="254" spans="1:12" s="13" customFormat="1" ht="47.25" x14ac:dyDescent="0.2">
      <c r="A254" s="26">
        <f>IF(G254&lt;&gt;"",1+MAX($A$10:A253),"")</f>
        <v>195</v>
      </c>
      <c r="B254" s="26"/>
      <c r="C254" s="44" t="s">
        <v>262</v>
      </c>
      <c r="D254" s="40">
        <v>6</v>
      </c>
      <c r="E254" s="46">
        <v>0</v>
      </c>
      <c r="F254" s="47">
        <f t="shared" si="134"/>
        <v>6</v>
      </c>
      <c r="G254" s="48" t="s">
        <v>22</v>
      </c>
      <c r="H254" s="49">
        <v>350</v>
      </c>
      <c r="I254" s="50">
        <f t="shared" si="135"/>
        <v>2100</v>
      </c>
      <c r="J254" s="30"/>
      <c r="K254" s="12"/>
      <c r="L254" s="23"/>
    </row>
    <row r="255" spans="1:12" s="13" customFormat="1" ht="47.25" x14ac:dyDescent="0.2">
      <c r="A255" s="26">
        <f>IF(G255&lt;&gt;"",1+MAX($A$10:A254),"")</f>
        <v>196</v>
      </c>
      <c r="B255" s="26"/>
      <c r="C255" s="44" t="s">
        <v>263</v>
      </c>
      <c r="D255" s="40">
        <v>12</v>
      </c>
      <c r="E255" s="46">
        <v>0</v>
      </c>
      <c r="F255" s="47">
        <f t="shared" si="134"/>
        <v>12</v>
      </c>
      <c r="G255" s="48" t="s">
        <v>22</v>
      </c>
      <c r="H255" s="49">
        <v>200</v>
      </c>
      <c r="I255" s="50">
        <f t="shared" si="135"/>
        <v>2400</v>
      </c>
      <c r="J255" s="30"/>
      <c r="K255" s="12"/>
      <c r="L255" s="23"/>
    </row>
    <row r="256" spans="1:12" s="13" customFormat="1" ht="47.25" x14ac:dyDescent="0.2">
      <c r="A256" s="26">
        <f>IF(G256&lt;&gt;"",1+MAX($A$10:A255),"")</f>
        <v>197</v>
      </c>
      <c r="B256" s="26"/>
      <c r="C256" s="44" t="s">
        <v>264</v>
      </c>
      <c r="D256" s="40">
        <v>3</v>
      </c>
      <c r="E256" s="46">
        <v>0</v>
      </c>
      <c r="F256" s="47">
        <f t="shared" si="134"/>
        <v>3</v>
      </c>
      <c r="G256" s="48" t="s">
        <v>22</v>
      </c>
      <c r="H256" s="49">
        <v>500</v>
      </c>
      <c r="I256" s="50">
        <f t="shared" si="135"/>
        <v>1500</v>
      </c>
      <c r="J256" s="30"/>
      <c r="K256" s="12"/>
      <c r="L256" s="23"/>
    </row>
    <row r="257" spans="1:12" s="13" customFormat="1" ht="47.25" x14ac:dyDescent="0.2">
      <c r="A257" s="26">
        <f>IF(G257&lt;&gt;"",1+MAX($A$10:A256),"")</f>
        <v>198</v>
      </c>
      <c r="B257" s="26"/>
      <c r="C257" s="44" t="s">
        <v>265</v>
      </c>
      <c r="D257" s="40">
        <v>3</v>
      </c>
      <c r="E257" s="46">
        <v>0</v>
      </c>
      <c r="F257" s="47">
        <f t="shared" si="134"/>
        <v>3</v>
      </c>
      <c r="G257" s="48" t="s">
        <v>22</v>
      </c>
      <c r="H257" s="49">
        <v>350</v>
      </c>
      <c r="I257" s="50">
        <f t="shared" si="135"/>
        <v>1050</v>
      </c>
      <c r="J257" s="30"/>
      <c r="K257" s="12"/>
      <c r="L257" s="23"/>
    </row>
    <row r="258" spans="1:12" s="13" customFormat="1" ht="47.25" x14ac:dyDescent="0.2">
      <c r="A258" s="26">
        <f>IF(G258&lt;&gt;"",1+MAX($A$10:A257),"")</f>
        <v>199</v>
      </c>
      <c r="B258" s="26"/>
      <c r="C258" s="44" t="s">
        <v>266</v>
      </c>
      <c r="D258" s="40">
        <v>2</v>
      </c>
      <c r="E258" s="46">
        <v>0</v>
      </c>
      <c r="F258" s="47">
        <f t="shared" si="134"/>
        <v>2</v>
      </c>
      <c r="G258" s="48" t="s">
        <v>22</v>
      </c>
      <c r="H258" s="49">
        <v>475</v>
      </c>
      <c r="I258" s="50">
        <f t="shared" si="135"/>
        <v>950</v>
      </c>
      <c r="J258" s="30"/>
      <c r="K258" s="12"/>
      <c r="L258" s="23"/>
    </row>
    <row r="259" spans="1:12" s="13" customFormat="1" ht="47.25" x14ac:dyDescent="0.2">
      <c r="A259" s="26">
        <f>IF(G259&lt;&gt;"",1+MAX($A$10:A258),"")</f>
        <v>200</v>
      </c>
      <c r="B259" s="26"/>
      <c r="C259" s="44" t="s">
        <v>267</v>
      </c>
      <c r="D259" s="40">
        <v>2</v>
      </c>
      <c r="E259" s="46">
        <v>0</v>
      </c>
      <c r="F259" s="47">
        <f t="shared" si="134"/>
        <v>2</v>
      </c>
      <c r="G259" s="48" t="s">
        <v>22</v>
      </c>
      <c r="H259" s="49">
        <v>300</v>
      </c>
      <c r="I259" s="50">
        <f t="shared" si="135"/>
        <v>600</v>
      </c>
      <c r="J259" s="30"/>
      <c r="K259" s="12"/>
      <c r="L259" s="23"/>
    </row>
    <row r="260" spans="1:12" s="13" customFormat="1" ht="47.25" x14ac:dyDescent="0.2">
      <c r="A260" s="26">
        <f>IF(G260&lt;&gt;"",1+MAX($A$10:A259),"")</f>
        <v>201</v>
      </c>
      <c r="B260" s="26"/>
      <c r="C260" s="44" t="s">
        <v>238</v>
      </c>
      <c r="D260" s="40">
        <v>2</v>
      </c>
      <c r="E260" s="46">
        <v>0</v>
      </c>
      <c r="F260" s="47">
        <f t="shared" si="134"/>
        <v>2</v>
      </c>
      <c r="G260" s="48" t="s">
        <v>22</v>
      </c>
      <c r="H260" s="49">
        <v>200</v>
      </c>
      <c r="I260" s="50">
        <f t="shared" si="135"/>
        <v>400</v>
      </c>
      <c r="J260" s="30"/>
      <c r="K260" s="12"/>
      <c r="L260" s="23"/>
    </row>
    <row r="261" spans="1:12" s="13" customFormat="1" ht="47.25" x14ac:dyDescent="0.2">
      <c r="A261" s="26">
        <f>IF(G261&lt;&gt;"",1+MAX($A$10:A260),"")</f>
        <v>202</v>
      </c>
      <c r="B261" s="26"/>
      <c r="C261" s="44" t="s">
        <v>268</v>
      </c>
      <c r="D261" s="40">
        <v>4</v>
      </c>
      <c r="E261" s="46">
        <v>0</v>
      </c>
      <c r="F261" s="47">
        <f t="shared" si="134"/>
        <v>4</v>
      </c>
      <c r="G261" s="48" t="s">
        <v>22</v>
      </c>
      <c r="H261" s="49">
        <v>150</v>
      </c>
      <c r="I261" s="50">
        <f t="shared" si="135"/>
        <v>600</v>
      </c>
      <c r="J261" s="30"/>
      <c r="K261" s="12"/>
      <c r="L261" s="23"/>
    </row>
    <row r="262" spans="1:12" s="13" customFormat="1" ht="47.25" x14ac:dyDescent="0.2">
      <c r="A262" s="26">
        <f>IF(G262&lt;&gt;"",1+MAX($A$10:A261),"")</f>
        <v>203</v>
      </c>
      <c r="B262" s="26"/>
      <c r="C262" s="44" t="s">
        <v>252</v>
      </c>
      <c r="D262" s="40">
        <v>1</v>
      </c>
      <c r="E262" s="46">
        <v>0</v>
      </c>
      <c r="F262" s="47">
        <f t="shared" si="134"/>
        <v>1</v>
      </c>
      <c r="G262" s="48" t="s">
        <v>22</v>
      </c>
      <c r="H262" s="49">
        <v>200</v>
      </c>
      <c r="I262" s="50">
        <f t="shared" si="135"/>
        <v>200</v>
      </c>
      <c r="J262" s="30"/>
      <c r="K262" s="12"/>
      <c r="L262" s="23"/>
    </row>
    <row r="263" spans="1:12" s="13" customFormat="1" ht="47.25" x14ac:dyDescent="0.2">
      <c r="A263" s="26">
        <f>IF(G263&lt;&gt;"",1+MAX($A$10:A262),"")</f>
        <v>204</v>
      </c>
      <c r="B263" s="26"/>
      <c r="C263" s="44" t="s">
        <v>242</v>
      </c>
      <c r="D263" s="40">
        <v>1</v>
      </c>
      <c r="E263" s="46">
        <v>0</v>
      </c>
      <c r="F263" s="47">
        <f t="shared" si="134"/>
        <v>1</v>
      </c>
      <c r="G263" s="48" t="s">
        <v>22</v>
      </c>
      <c r="H263" s="49">
        <v>150</v>
      </c>
      <c r="I263" s="50">
        <f t="shared" si="135"/>
        <v>150</v>
      </c>
      <c r="J263" s="30"/>
      <c r="K263" s="12"/>
      <c r="L263" s="23"/>
    </row>
    <row r="264" spans="1:12" s="13" customFormat="1" ht="47.25" x14ac:dyDescent="0.2">
      <c r="A264" s="26">
        <f>IF(G264&lt;&gt;"",1+MAX($A$10:A263),"")</f>
        <v>205</v>
      </c>
      <c r="B264" s="26"/>
      <c r="C264" s="44" t="s">
        <v>269</v>
      </c>
      <c r="D264" s="40">
        <v>1</v>
      </c>
      <c r="E264" s="46">
        <v>0</v>
      </c>
      <c r="F264" s="47">
        <f t="shared" si="134"/>
        <v>1</v>
      </c>
      <c r="G264" s="48" t="s">
        <v>22</v>
      </c>
      <c r="H264" s="49">
        <v>250</v>
      </c>
      <c r="I264" s="50">
        <f t="shared" si="135"/>
        <v>250</v>
      </c>
      <c r="J264" s="30"/>
      <c r="K264" s="12"/>
      <c r="L264" s="23"/>
    </row>
    <row r="265" spans="1:12" s="13" customFormat="1" ht="47.25" x14ac:dyDescent="0.2">
      <c r="A265" s="26">
        <f>IF(G265&lt;&gt;"",1+MAX($A$10:A264),"")</f>
        <v>206</v>
      </c>
      <c r="B265" s="26"/>
      <c r="C265" s="44" t="s">
        <v>270</v>
      </c>
      <c r="D265" s="40">
        <v>2</v>
      </c>
      <c r="E265" s="46">
        <v>0</v>
      </c>
      <c r="F265" s="47">
        <f t="shared" si="134"/>
        <v>2</v>
      </c>
      <c r="G265" s="48" t="s">
        <v>22</v>
      </c>
      <c r="H265" s="49">
        <v>200</v>
      </c>
      <c r="I265" s="50">
        <f t="shared" si="135"/>
        <v>400</v>
      </c>
      <c r="J265" s="30"/>
      <c r="K265" s="12"/>
      <c r="L265" s="23"/>
    </row>
    <row r="266" spans="1:12" s="13" customFormat="1" ht="47.25" x14ac:dyDescent="0.2">
      <c r="A266" s="26">
        <f>IF(G266&lt;&gt;"",1+MAX($A$10:A265),"")</f>
        <v>207</v>
      </c>
      <c r="B266" s="26"/>
      <c r="C266" s="44" t="s">
        <v>271</v>
      </c>
      <c r="D266" s="40">
        <v>1</v>
      </c>
      <c r="E266" s="46">
        <v>0</v>
      </c>
      <c r="F266" s="47">
        <f t="shared" si="134"/>
        <v>1</v>
      </c>
      <c r="G266" s="48" t="s">
        <v>22</v>
      </c>
      <c r="H266" s="49">
        <v>550</v>
      </c>
      <c r="I266" s="50">
        <f t="shared" si="135"/>
        <v>550</v>
      </c>
      <c r="J266" s="30"/>
      <c r="K266" s="12"/>
      <c r="L266" s="23"/>
    </row>
    <row r="267" spans="1:12" s="13" customFormat="1" ht="47.25" x14ac:dyDescent="0.2">
      <c r="A267" s="26">
        <f>IF(G267&lt;&gt;"",1+MAX($A$10:A266),"")</f>
        <v>208</v>
      </c>
      <c r="B267" s="26"/>
      <c r="C267" s="44" t="s">
        <v>266</v>
      </c>
      <c r="D267" s="40">
        <v>1</v>
      </c>
      <c r="E267" s="46">
        <v>0</v>
      </c>
      <c r="F267" s="47">
        <f t="shared" si="134"/>
        <v>1</v>
      </c>
      <c r="G267" s="48" t="s">
        <v>22</v>
      </c>
      <c r="H267" s="49">
        <v>550</v>
      </c>
      <c r="I267" s="50">
        <f t="shared" si="135"/>
        <v>550</v>
      </c>
      <c r="J267" s="30"/>
      <c r="K267" s="12"/>
      <c r="L267" s="23"/>
    </row>
    <row r="268" spans="1:12" s="13" customFormat="1" ht="47.25" x14ac:dyDescent="0.2">
      <c r="A268" s="26">
        <f>IF(G268&lt;&gt;"",1+MAX($A$10:A267),"")</f>
        <v>209</v>
      </c>
      <c r="B268" s="26"/>
      <c r="C268" s="44" t="s">
        <v>272</v>
      </c>
      <c r="D268" s="40">
        <v>1</v>
      </c>
      <c r="E268" s="46">
        <v>0</v>
      </c>
      <c r="F268" s="47">
        <f t="shared" si="134"/>
        <v>1</v>
      </c>
      <c r="G268" s="48" t="s">
        <v>22</v>
      </c>
      <c r="H268" s="49">
        <v>500</v>
      </c>
      <c r="I268" s="50">
        <f t="shared" si="135"/>
        <v>500</v>
      </c>
      <c r="J268" s="30"/>
      <c r="K268" s="12"/>
      <c r="L268" s="23"/>
    </row>
    <row r="269" spans="1:12" s="13" customFormat="1" ht="47.25" x14ac:dyDescent="0.2">
      <c r="A269" s="26">
        <f>IF(G269&lt;&gt;"",1+MAX($A$10:A268),"")</f>
        <v>210</v>
      </c>
      <c r="B269" s="26"/>
      <c r="C269" s="44" t="s">
        <v>273</v>
      </c>
      <c r="D269" s="40">
        <v>1</v>
      </c>
      <c r="E269" s="46">
        <v>0</v>
      </c>
      <c r="F269" s="47">
        <f t="shared" si="134"/>
        <v>1</v>
      </c>
      <c r="G269" s="48" t="s">
        <v>22</v>
      </c>
      <c r="H269" s="49">
        <v>250</v>
      </c>
      <c r="I269" s="50">
        <f t="shared" si="135"/>
        <v>250</v>
      </c>
      <c r="J269" s="30"/>
      <c r="K269" s="12"/>
      <c r="L269" s="23"/>
    </row>
    <row r="270" spans="1:12" s="13" customFormat="1" ht="47.25" x14ac:dyDescent="0.2">
      <c r="A270" s="26">
        <f>IF(G270&lt;&gt;"",1+MAX($A$10:A269),"")</f>
        <v>211</v>
      </c>
      <c r="B270" s="26"/>
      <c r="C270" s="44" t="s">
        <v>274</v>
      </c>
      <c r="D270" s="40">
        <v>1</v>
      </c>
      <c r="E270" s="46">
        <v>0</v>
      </c>
      <c r="F270" s="47">
        <f t="shared" si="134"/>
        <v>1</v>
      </c>
      <c r="G270" s="48" t="s">
        <v>22</v>
      </c>
      <c r="H270" s="49">
        <v>300</v>
      </c>
      <c r="I270" s="50">
        <f t="shared" si="135"/>
        <v>300</v>
      </c>
      <c r="J270" s="30"/>
      <c r="K270" s="12"/>
      <c r="L270" s="23"/>
    </row>
    <row r="271" spans="1:12" s="13" customFormat="1" ht="47.25" x14ac:dyDescent="0.2">
      <c r="A271" s="26">
        <f>IF(G271&lt;&gt;"",1+MAX($A$10:A270),"")</f>
        <v>212</v>
      </c>
      <c r="B271" s="26"/>
      <c r="C271" s="44" t="s">
        <v>275</v>
      </c>
      <c r="D271" s="40">
        <v>6</v>
      </c>
      <c r="E271" s="46">
        <v>0</v>
      </c>
      <c r="F271" s="47">
        <f t="shared" si="134"/>
        <v>6</v>
      </c>
      <c r="G271" s="48" t="s">
        <v>22</v>
      </c>
      <c r="H271" s="49">
        <v>300</v>
      </c>
      <c r="I271" s="50">
        <f t="shared" si="135"/>
        <v>1800</v>
      </c>
      <c r="J271" s="30"/>
      <c r="K271" s="12"/>
      <c r="L271" s="23"/>
    </row>
    <row r="272" spans="1:12" s="13" customFormat="1" ht="47.25" x14ac:dyDescent="0.2">
      <c r="A272" s="26">
        <f>IF(G272&lt;&gt;"",1+MAX($A$10:A271),"")</f>
        <v>213</v>
      </c>
      <c r="B272" s="26"/>
      <c r="C272" s="44" t="s">
        <v>252</v>
      </c>
      <c r="D272" s="40">
        <v>2</v>
      </c>
      <c r="E272" s="46">
        <v>0</v>
      </c>
      <c r="F272" s="47">
        <f t="shared" si="134"/>
        <v>2</v>
      </c>
      <c r="G272" s="48" t="s">
        <v>22</v>
      </c>
      <c r="H272" s="49">
        <v>250</v>
      </c>
      <c r="I272" s="50">
        <f t="shared" si="135"/>
        <v>500</v>
      </c>
      <c r="J272" s="30"/>
      <c r="K272" s="12"/>
      <c r="L272" s="23"/>
    </row>
    <row r="273" spans="1:12" s="13" customFormat="1" ht="47.25" x14ac:dyDescent="0.2">
      <c r="A273" s="26">
        <f>IF(G273&lt;&gt;"",1+MAX($A$10:A272),"")</f>
        <v>214</v>
      </c>
      <c r="B273" s="26"/>
      <c r="C273" s="44" t="s">
        <v>239</v>
      </c>
      <c r="D273" s="40">
        <v>1</v>
      </c>
      <c r="E273" s="46">
        <v>0</v>
      </c>
      <c r="F273" s="47">
        <f t="shared" si="134"/>
        <v>1</v>
      </c>
      <c r="G273" s="48" t="s">
        <v>22</v>
      </c>
      <c r="H273" s="49">
        <v>300</v>
      </c>
      <c r="I273" s="50">
        <f t="shared" si="135"/>
        <v>300</v>
      </c>
      <c r="J273" s="30"/>
      <c r="K273" s="12"/>
      <c r="L273" s="23"/>
    </row>
    <row r="274" spans="1:12" s="13" customFormat="1" ht="47.25" x14ac:dyDescent="0.2">
      <c r="A274" s="26">
        <f>IF(G274&lt;&gt;"",1+MAX($A$10:A273),"")</f>
        <v>215</v>
      </c>
      <c r="B274" s="26"/>
      <c r="C274" s="44" t="s">
        <v>276</v>
      </c>
      <c r="D274" s="40">
        <v>4</v>
      </c>
      <c r="E274" s="46">
        <v>0</v>
      </c>
      <c r="F274" s="47">
        <f t="shared" si="134"/>
        <v>4</v>
      </c>
      <c r="G274" s="48" t="s">
        <v>22</v>
      </c>
      <c r="H274" s="49">
        <v>250</v>
      </c>
      <c r="I274" s="50">
        <f t="shared" si="135"/>
        <v>1000</v>
      </c>
      <c r="J274" s="30"/>
      <c r="K274" s="12"/>
      <c r="L274" s="23"/>
    </row>
    <row r="275" spans="1:12" s="13" customFormat="1" ht="47.25" x14ac:dyDescent="0.2">
      <c r="A275" s="26">
        <f>IF(G275&lt;&gt;"",1+MAX($A$10:A274),"")</f>
        <v>216</v>
      </c>
      <c r="B275" s="26"/>
      <c r="C275" s="44" t="s">
        <v>242</v>
      </c>
      <c r="D275" s="40">
        <v>1</v>
      </c>
      <c r="E275" s="46">
        <v>0</v>
      </c>
      <c r="F275" s="47">
        <f t="shared" ref="F275:F298" si="136">D275*(1+E275)</f>
        <v>1</v>
      </c>
      <c r="G275" s="48" t="s">
        <v>22</v>
      </c>
      <c r="H275" s="49">
        <v>150</v>
      </c>
      <c r="I275" s="50">
        <f t="shared" ref="I275:I298" si="137">(H275)*F275</f>
        <v>150</v>
      </c>
      <c r="J275" s="30"/>
      <c r="K275" s="12"/>
      <c r="L275" s="23"/>
    </row>
    <row r="276" spans="1:12" s="13" customFormat="1" ht="47.25" x14ac:dyDescent="0.2">
      <c r="A276" s="26">
        <f>IF(G276&lt;&gt;"",1+MAX($A$10:A275),"")</f>
        <v>217</v>
      </c>
      <c r="B276" s="26"/>
      <c r="C276" s="44" t="s">
        <v>277</v>
      </c>
      <c r="D276" s="40">
        <v>4</v>
      </c>
      <c r="E276" s="46">
        <v>0</v>
      </c>
      <c r="F276" s="47">
        <f t="shared" si="136"/>
        <v>4</v>
      </c>
      <c r="G276" s="48" t="s">
        <v>22</v>
      </c>
      <c r="H276" s="49">
        <v>150</v>
      </c>
      <c r="I276" s="50">
        <f t="shared" si="137"/>
        <v>600</v>
      </c>
      <c r="J276" s="30"/>
      <c r="K276" s="12"/>
      <c r="L276" s="23"/>
    </row>
    <row r="277" spans="1:12" s="13" customFormat="1" ht="47.25" x14ac:dyDescent="0.2">
      <c r="A277" s="26">
        <f>IF(G277&lt;&gt;"",1+MAX($A$10:A276),"")</f>
        <v>218</v>
      </c>
      <c r="B277" s="26"/>
      <c r="C277" s="44" t="s">
        <v>256</v>
      </c>
      <c r="D277" s="40">
        <v>2</v>
      </c>
      <c r="E277" s="46">
        <v>0</v>
      </c>
      <c r="F277" s="47">
        <f t="shared" si="136"/>
        <v>2</v>
      </c>
      <c r="G277" s="48" t="s">
        <v>22</v>
      </c>
      <c r="H277" s="49">
        <v>200</v>
      </c>
      <c r="I277" s="50">
        <f t="shared" si="137"/>
        <v>400</v>
      </c>
      <c r="J277" s="30"/>
      <c r="K277" s="12"/>
      <c r="L277" s="23"/>
    </row>
    <row r="278" spans="1:12" s="13" customFormat="1" ht="47.25" x14ac:dyDescent="0.2">
      <c r="A278" s="26">
        <f>IF(G278&lt;&gt;"",1+MAX($A$10:A277),"")</f>
        <v>219</v>
      </c>
      <c r="B278" s="26"/>
      <c r="C278" s="44" t="s">
        <v>278</v>
      </c>
      <c r="D278" s="40">
        <v>3</v>
      </c>
      <c r="E278" s="46">
        <v>0</v>
      </c>
      <c r="F278" s="47">
        <f t="shared" si="136"/>
        <v>3</v>
      </c>
      <c r="G278" s="48" t="s">
        <v>22</v>
      </c>
      <c r="H278" s="49">
        <v>150</v>
      </c>
      <c r="I278" s="50">
        <f t="shared" si="137"/>
        <v>450</v>
      </c>
      <c r="J278" s="30"/>
      <c r="K278" s="12"/>
      <c r="L278" s="23"/>
    </row>
    <row r="279" spans="1:12" s="13" customFormat="1" ht="47.25" x14ac:dyDescent="0.2">
      <c r="A279" s="26">
        <f>IF(G279&lt;&gt;"",1+MAX($A$10:A278),"")</f>
        <v>220</v>
      </c>
      <c r="B279" s="26"/>
      <c r="C279" s="44" t="s">
        <v>239</v>
      </c>
      <c r="D279" s="40">
        <v>1</v>
      </c>
      <c r="E279" s="46">
        <v>0</v>
      </c>
      <c r="F279" s="47">
        <f t="shared" si="136"/>
        <v>1</v>
      </c>
      <c r="G279" s="48" t="s">
        <v>22</v>
      </c>
      <c r="H279" s="49">
        <v>250</v>
      </c>
      <c r="I279" s="50">
        <f t="shared" si="137"/>
        <v>250</v>
      </c>
      <c r="J279" s="30"/>
      <c r="K279" s="12"/>
      <c r="L279" s="23"/>
    </row>
    <row r="280" spans="1:12" s="13" customFormat="1" ht="47.25" x14ac:dyDescent="0.2">
      <c r="A280" s="26">
        <f>IF(G280&lt;&gt;"",1+MAX($A$10:A279),"")</f>
        <v>221</v>
      </c>
      <c r="B280" s="26"/>
      <c r="C280" s="44" t="s">
        <v>279</v>
      </c>
      <c r="D280" s="40">
        <v>10</v>
      </c>
      <c r="E280" s="46">
        <v>0</v>
      </c>
      <c r="F280" s="47">
        <f t="shared" si="136"/>
        <v>10</v>
      </c>
      <c r="G280" s="48" t="s">
        <v>22</v>
      </c>
      <c r="H280" s="49">
        <v>200</v>
      </c>
      <c r="I280" s="50">
        <f t="shared" si="137"/>
        <v>2000</v>
      </c>
      <c r="J280" s="30"/>
      <c r="K280" s="12"/>
      <c r="L280" s="23"/>
    </row>
    <row r="281" spans="1:12" s="13" customFormat="1" ht="47.25" x14ac:dyDescent="0.2">
      <c r="A281" s="26">
        <f>IF(G281&lt;&gt;"",1+MAX($A$10:A280),"")</f>
        <v>222</v>
      </c>
      <c r="B281" s="26"/>
      <c r="C281" s="44" t="s">
        <v>242</v>
      </c>
      <c r="D281" s="40">
        <v>1</v>
      </c>
      <c r="E281" s="46">
        <v>0</v>
      </c>
      <c r="F281" s="47">
        <f t="shared" si="136"/>
        <v>1</v>
      </c>
      <c r="G281" s="48" t="s">
        <v>22</v>
      </c>
      <c r="H281" s="49">
        <v>150</v>
      </c>
      <c r="I281" s="50">
        <f t="shared" si="137"/>
        <v>150</v>
      </c>
      <c r="J281" s="30"/>
      <c r="K281" s="12"/>
      <c r="L281" s="23"/>
    </row>
    <row r="282" spans="1:12" s="13" customFormat="1" ht="47.25" x14ac:dyDescent="0.2">
      <c r="A282" s="26">
        <f>IF(G282&lt;&gt;"",1+MAX($A$10:A281),"")</f>
        <v>223</v>
      </c>
      <c r="B282" s="26"/>
      <c r="C282" s="44" t="s">
        <v>280</v>
      </c>
      <c r="D282" s="40">
        <v>2</v>
      </c>
      <c r="E282" s="46">
        <v>0</v>
      </c>
      <c r="F282" s="47">
        <f t="shared" si="136"/>
        <v>2</v>
      </c>
      <c r="G282" s="48" t="s">
        <v>22</v>
      </c>
      <c r="H282" s="49">
        <v>350</v>
      </c>
      <c r="I282" s="50">
        <f t="shared" si="137"/>
        <v>700</v>
      </c>
      <c r="J282" s="30"/>
      <c r="K282" s="12"/>
      <c r="L282" s="23"/>
    </row>
    <row r="283" spans="1:12" s="13" customFormat="1" ht="47.25" x14ac:dyDescent="0.2">
      <c r="A283" s="26">
        <f>IF(G283&lt;&gt;"",1+MAX($A$10:A282),"")</f>
        <v>224</v>
      </c>
      <c r="B283" s="26"/>
      <c r="C283" s="44" t="s">
        <v>281</v>
      </c>
      <c r="D283" s="40">
        <v>1</v>
      </c>
      <c r="E283" s="46">
        <v>0</v>
      </c>
      <c r="F283" s="47">
        <f t="shared" si="136"/>
        <v>1</v>
      </c>
      <c r="G283" s="48" t="s">
        <v>22</v>
      </c>
      <c r="H283" s="49">
        <v>150</v>
      </c>
      <c r="I283" s="50">
        <f t="shared" si="137"/>
        <v>150</v>
      </c>
      <c r="J283" s="30"/>
      <c r="K283" s="12"/>
      <c r="L283" s="23"/>
    </row>
    <row r="284" spans="1:12" s="13" customFormat="1" ht="47.25" x14ac:dyDescent="0.2">
      <c r="A284" s="26">
        <f>IF(G284&lt;&gt;"",1+MAX($A$10:A283),"")</f>
        <v>225</v>
      </c>
      <c r="B284" s="26"/>
      <c r="C284" s="44" t="s">
        <v>282</v>
      </c>
      <c r="D284" s="40">
        <v>3</v>
      </c>
      <c r="E284" s="46">
        <v>0</v>
      </c>
      <c r="F284" s="47">
        <f t="shared" si="136"/>
        <v>3</v>
      </c>
      <c r="G284" s="48" t="s">
        <v>22</v>
      </c>
      <c r="H284" s="49">
        <v>250</v>
      </c>
      <c r="I284" s="50">
        <f t="shared" si="137"/>
        <v>750</v>
      </c>
      <c r="J284" s="30"/>
      <c r="K284" s="12"/>
      <c r="L284" s="23"/>
    </row>
    <row r="285" spans="1:12" s="13" customFormat="1" ht="47.25" x14ac:dyDescent="0.2">
      <c r="A285" s="26">
        <f>IF(G285&lt;&gt;"",1+MAX($A$10:A284),"")</f>
        <v>226</v>
      </c>
      <c r="B285" s="26"/>
      <c r="C285" s="44" t="s">
        <v>283</v>
      </c>
      <c r="D285" s="40">
        <v>1</v>
      </c>
      <c r="E285" s="46">
        <v>0</v>
      </c>
      <c r="F285" s="47">
        <f t="shared" si="136"/>
        <v>1</v>
      </c>
      <c r="G285" s="48" t="s">
        <v>22</v>
      </c>
      <c r="H285" s="49">
        <v>500</v>
      </c>
      <c r="I285" s="50">
        <f t="shared" si="137"/>
        <v>500</v>
      </c>
      <c r="J285" s="30"/>
      <c r="K285" s="12"/>
      <c r="L285" s="23"/>
    </row>
    <row r="286" spans="1:12" s="13" customFormat="1" ht="47.25" x14ac:dyDescent="0.2">
      <c r="A286" s="26">
        <f>IF(G286&lt;&gt;"",1+MAX($A$10:A285),"")</f>
        <v>227</v>
      </c>
      <c r="B286" s="26"/>
      <c r="C286" s="44" t="s">
        <v>284</v>
      </c>
      <c r="D286" s="40">
        <v>1</v>
      </c>
      <c r="E286" s="46">
        <v>0</v>
      </c>
      <c r="F286" s="47">
        <f t="shared" si="136"/>
        <v>1</v>
      </c>
      <c r="G286" s="48" t="s">
        <v>22</v>
      </c>
      <c r="H286" s="49">
        <v>450</v>
      </c>
      <c r="I286" s="50">
        <f t="shared" si="137"/>
        <v>450</v>
      </c>
      <c r="J286" s="30"/>
      <c r="K286" s="12"/>
      <c r="L286" s="23"/>
    </row>
    <row r="287" spans="1:12" s="13" customFormat="1" ht="47.25" x14ac:dyDescent="0.2">
      <c r="A287" s="26">
        <f>IF(G287&lt;&gt;"",1+MAX($A$10:A286),"")</f>
        <v>228</v>
      </c>
      <c r="B287" s="26"/>
      <c r="C287" s="44" t="s">
        <v>282</v>
      </c>
      <c r="D287" s="40">
        <v>1</v>
      </c>
      <c r="E287" s="46">
        <v>0</v>
      </c>
      <c r="F287" s="47">
        <f t="shared" si="136"/>
        <v>1</v>
      </c>
      <c r="G287" s="48" t="s">
        <v>22</v>
      </c>
      <c r="H287" s="49">
        <v>300</v>
      </c>
      <c r="I287" s="50">
        <f t="shared" si="137"/>
        <v>300</v>
      </c>
      <c r="J287" s="30"/>
      <c r="K287" s="12"/>
      <c r="L287" s="23"/>
    </row>
    <row r="288" spans="1:12" s="13" customFormat="1" ht="47.25" x14ac:dyDescent="0.2">
      <c r="A288" s="26">
        <f>IF(G288&lt;&gt;"",1+MAX($A$10:A287),"")</f>
        <v>229</v>
      </c>
      <c r="B288" s="26"/>
      <c r="C288" s="44" t="s">
        <v>285</v>
      </c>
      <c r="D288" s="40">
        <v>1</v>
      </c>
      <c r="E288" s="46">
        <v>0</v>
      </c>
      <c r="F288" s="47">
        <f t="shared" si="136"/>
        <v>1</v>
      </c>
      <c r="G288" s="48" t="s">
        <v>22</v>
      </c>
      <c r="H288" s="49">
        <v>800</v>
      </c>
      <c r="I288" s="50">
        <f t="shared" si="137"/>
        <v>800</v>
      </c>
      <c r="J288" s="30"/>
      <c r="K288" s="12"/>
      <c r="L288" s="23"/>
    </row>
    <row r="289" spans="1:12" s="13" customFormat="1" ht="47.25" x14ac:dyDescent="0.2">
      <c r="A289" s="26">
        <f>IF(G289&lt;&gt;"",1+MAX($A$10:A288),"")</f>
        <v>230</v>
      </c>
      <c r="B289" s="26"/>
      <c r="C289" s="44" t="s">
        <v>286</v>
      </c>
      <c r="D289" s="40">
        <v>1</v>
      </c>
      <c r="E289" s="46">
        <v>0</v>
      </c>
      <c r="F289" s="47">
        <f t="shared" si="136"/>
        <v>1</v>
      </c>
      <c r="G289" s="48" t="s">
        <v>22</v>
      </c>
      <c r="H289" s="49">
        <v>600</v>
      </c>
      <c r="I289" s="50">
        <f t="shared" si="137"/>
        <v>600</v>
      </c>
      <c r="J289" s="30"/>
      <c r="K289" s="12"/>
      <c r="L289" s="23"/>
    </row>
    <row r="290" spans="1:12" s="13" customFormat="1" ht="47.25" x14ac:dyDescent="0.2">
      <c r="A290" s="26">
        <f>IF(G290&lt;&gt;"",1+MAX($A$10:A289),"")</f>
        <v>231</v>
      </c>
      <c r="B290" s="26"/>
      <c r="C290" s="44" t="s">
        <v>287</v>
      </c>
      <c r="D290" s="40">
        <v>2</v>
      </c>
      <c r="E290" s="46">
        <v>0</v>
      </c>
      <c r="F290" s="47">
        <f t="shared" si="136"/>
        <v>2</v>
      </c>
      <c r="G290" s="48" t="s">
        <v>22</v>
      </c>
      <c r="H290" s="49">
        <v>750</v>
      </c>
      <c r="I290" s="50">
        <f t="shared" si="137"/>
        <v>1500</v>
      </c>
      <c r="J290" s="30"/>
      <c r="K290" s="12"/>
      <c r="L290" s="23"/>
    </row>
    <row r="291" spans="1:12" s="13" customFormat="1" ht="47.25" x14ac:dyDescent="0.2">
      <c r="A291" s="26">
        <f>IF(G291&lt;&gt;"",1+MAX($A$10:A290),"")</f>
        <v>232</v>
      </c>
      <c r="B291" s="26"/>
      <c r="C291" s="44" t="s">
        <v>288</v>
      </c>
      <c r="D291" s="40">
        <v>4</v>
      </c>
      <c r="E291" s="46">
        <v>0</v>
      </c>
      <c r="F291" s="47">
        <f t="shared" si="136"/>
        <v>4</v>
      </c>
      <c r="G291" s="48" t="s">
        <v>22</v>
      </c>
      <c r="H291" s="49">
        <v>250</v>
      </c>
      <c r="I291" s="50">
        <f t="shared" si="137"/>
        <v>1000</v>
      </c>
      <c r="J291" s="30"/>
      <c r="K291" s="12"/>
      <c r="L291" s="23"/>
    </row>
    <row r="292" spans="1:12" s="13" customFormat="1" ht="47.25" x14ac:dyDescent="0.2">
      <c r="A292" s="26">
        <f>IF(G292&lt;&gt;"",1+MAX($A$10:A291),"")</f>
        <v>233</v>
      </c>
      <c r="B292" s="26"/>
      <c r="C292" s="44" t="s">
        <v>290</v>
      </c>
      <c r="D292" s="40">
        <v>1</v>
      </c>
      <c r="E292" s="46">
        <v>0</v>
      </c>
      <c r="F292" s="47">
        <f t="shared" si="136"/>
        <v>1</v>
      </c>
      <c r="G292" s="48" t="s">
        <v>22</v>
      </c>
      <c r="H292" s="49">
        <v>100</v>
      </c>
      <c r="I292" s="50">
        <f t="shared" si="137"/>
        <v>100</v>
      </c>
      <c r="J292" s="30"/>
      <c r="K292" s="12"/>
      <c r="L292" s="23"/>
    </row>
    <row r="293" spans="1:12" s="13" customFormat="1" ht="47.25" x14ac:dyDescent="0.2">
      <c r="A293" s="26">
        <f>IF(G293&lt;&gt;"",1+MAX($A$10:A292),"")</f>
        <v>234</v>
      </c>
      <c r="B293" s="26"/>
      <c r="C293" s="44" t="s">
        <v>289</v>
      </c>
      <c r="D293" s="40">
        <v>2</v>
      </c>
      <c r="E293" s="46">
        <v>0</v>
      </c>
      <c r="F293" s="47">
        <f t="shared" si="136"/>
        <v>2</v>
      </c>
      <c r="G293" s="48" t="s">
        <v>22</v>
      </c>
      <c r="H293" s="49">
        <v>250</v>
      </c>
      <c r="I293" s="50">
        <f t="shared" si="137"/>
        <v>500</v>
      </c>
      <c r="J293" s="30"/>
      <c r="K293" s="12"/>
      <c r="L293" s="23"/>
    </row>
    <row r="294" spans="1:12" s="13" customFormat="1" ht="31.5" x14ac:dyDescent="0.2">
      <c r="A294" s="26">
        <f>IF(G294&lt;&gt;"",1+MAX($A$10:A293),"")</f>
        <v>235</v>
      </c>
      <c r="B294" s="26"/>
      <c r="C294" s="44" t="s">
        <v>292</v>
      </c>
      <c r="D294" s="40">
        <v>1</v>
      </c>
      <c r="E294" s="46">
        <v>0</v>
      </c>
      <c r="F294" s="47">
        <f t="shared" si="136"/>
        <v>1</v>
      </c>
      <c r="G294" s="48" t="s">
        <v>22</v>
      </c>
      <c r="H294" s="49">
        <v>300</v>
      </c>
      <c r="I294" s="50">
        <f t="shared" si="137"/>
        <v>300</v>
      </c>
      <c r="J294" s="30"/>
      <c r="K294" s="12"/>
      <c r="L294" s="23"/>
    </row>
    <row r="295" spans="1:12" s="13" customFormat="1" ht="31.5" x14ac:dyDescent="0.2">
      <c r="A295" s="26">
        <f>IF(G295&lt;&gt;"",1+MAX($A$10:A294),"")</f>
        <v>236</v>
      </c>
      <c r="B295" s="26"/>
      <c r="C295" s="44" t="s">
        <v>291</v>
      </c>
      <c r="D295" s="40">
        <v>1</v>
      </c>
      <c r="E295" s="46">
        <v>0</v>
      </c>
      <c r="F295" s="47">
        <f t="shared" si="136"/>
        <v>1</v>
      </c>
      <c r="G295" s="48" t="s">
        <v>22</v>
      </c>
      <c r="H295" s="49">
        <v>250</v>
      </c>
      <c r="I295" s="50">
        <f t="shared" si="137"/>
        <v>250</v>
      </c>
      <c r="J295" s="30"/>
      <c r="K295" s="12"/>
      <c r="L295" s="23"/>
    </row>
    <row r="296" spans="1:12" s="13" customFormat="1" x14ac:dyDescent="0.2">
      <c r="A296" s="26">
        <f>IF(G296&lt;&gt;"",1+MAX($A$10:A295),"")</f>
        <v>237</v>
      </c>
      <c r="B296" s="26"/>
      <c r="C296" s="44" t="s">
        <v>293</v>
      </c>
      <c r="D296" s="40">
        <v>7</v>
      </c>
      <c r="E296" s="46">
        <v>0</v>
      </c>
      <c r="F296" s="47">
        <f t="shared" si="136"/>
        <v>7</v>
      </c>
      <c r="G296" s="48" t="s">
        <v>22</v>
      </c>
      <c r="H296" s="49">
        <v>450</v>
      </c>
      <c r="I296" s="50">
        <f t="shared" si="137"/>
        <v>3150</v>
      </c>
      <c r="J296" s="30"/>
      <c r="K296" s="12"/>
      <c r="L296" s="23"/>
    </row>
    <row r="297" spans="1:12" s="13" customFormat="1" x14ac:dyDescent="0.2">
      <c r="A297" s="26">
        <f>IF(G297&lt;&gt;"",1+MAX($A$10:A296),"")</f>
        <v>238</v>
      </c>
      <c r="B297" s="26"/>
      <c r="C297" s="44" t="s">
        <v>294</v>
      </c>
      <c r="D297" s="40">
        <v>153</v>
      </c>
      <c r="E297" s="46">
        <v>0</v>
      </c>
      <c r="F297" s="47">
        <f t="shared" si="136"/>
        <v>153</v>
      </c>
      <c r="G297" s="48" t="s">
        <v>22</v>
      </c>
      <c r="H297" s="49">
        <v>125</v>
      </c>
      <c r="I297" s="50">
        <f t="shared" si="137"/>
        <v>19125</v>
      </c>
      <c r="J297" s="30"/>
      <c r="K297" s="12"/>
      <c r="L297" s="23"/>
    </row>
    <row r="298" spans="1:12" s="13" customFormat="1" x14ac:dyDescent="0.2">
      <c r="A298" s="26">
        <f>IF(G298&lt;&gt;"",1+MAX($A$10:A297),"")</f>
        <v>239</v>
      </c>
      <c r="B298" s="26"/>
      <c r="C298" s="44" t="s">
        <v>295</v>
      </c>
      <c r="D298" s="40">
        <v>1</v>
      </c>
      <c r="E298" s="46">
        <v>0</v>
      </c>
      <c r="F298" s="47">
        <f t="shared" si="136"/>
        <v>1</v>
      </c>
      <c r="G298" s="48" t="s">
        <v>22</v>
      </c>
      <c r="H298" s="49">
        <v>350</v>
      </c>
      <c r="I298" s="50">
        <f t="shared" si="137"/>
        <v>350</v>
      </c>
      <c r="J298" s="30"/>
      <c r="K298" s="12"/>
      <c r="L298" s="23"/>
    </row>
    <row r="299" spans="1:12" s="13" customFormat="1" x14ac:dyDescent="0.2">
      <c r="A299" s="26">
        <f>IF(G299&lt;&gt;"",1+MAX($A$10:A298),"")</f>
        <v>240</v>
      </c>
      <c r="B299" s="26"/>
      <c r="C299" s="44" t="s">
        <v>296</v>
      </c>
      <c r="D299" s="40">
        <v>1</v>
      </c>
      <c r="E299" s="46">
        <v>0</v>
      </c>
      <c r="F299" s="47">
        <f t="shared" ref="F299:F300" si="138">D299*(1+E299)</f>
        <v>1</v>
      </c>
      <c r="G299" s="48" t="s">
        <v>29</v>
      </c>
      <c r="H299" s="49">
        <v>35000</v>
      </c>
      <c r="I299" s="50">
        <f t="shared" ref="I299:I300" si="139">(H299)*F299</f>
        <v>35000</v>
      </c>
      <c r="J299" s="30"/>
      <c r="K299" s="12"/>
      <c r="L299" s="23"/>
    </row>
    <row r="300" spans="1:12" s="13" customFormat="1" x14ac:dyDescent="0.2">
      <c r="A300" s="26">
        <f>IF(G300&lt;&gt;"",1+MAX($A$10:A299),"")</f>
        <v>241</v>
      </c>
      <c r="B300" s="26"/>
      <c r="C300" s="44" t="s">
        <v>297</v>
      </c>
      <c r="D300" s="40">
        <v>1</v>
      </c>
      <c r="E300" s="46">
        <v>0</v>
      </c>
      <c r="F300" s="47">
        <f t="shared" si="138"/>
        <v>1</v>
      </c>
      <c r="G300" s="48" t="s">
        <v>29</v>
      </c>
      <c r="H300" s="49">
        <v>25000</v>
      </c>
      <c r="I300" s="50">
        <f t="shared" si="139"/>
        <v>25000</v>
      </c>
      <c r="J300" s="30"/>
      <c r="K300" s="12"/>
      <c r="L300" s="23"/>
    </row>
    <row r="301" spans="1:12" s="13" customFormat="1" x14ac:dyDescent="0.2">
      <c r="A301" s="22"/>
      <c r="B301" s="45" t="s">
        <v>24</v>
      </c>
      <c r="C301" s="42" t="s">
        <v>59</v>
      </c>
      <c r="D301" s="11"/>
      <c r="E301" s="14"/>
      <c r="F301" s="14"/>
      <c r="G301" s="14"/>
      <c r="H301" s="14"/>
      <c r="I301" s="14"/>
      <c r="J301" s="15">
        <f>SUM(I303:I336)</f>
        <v>922500</v>
      </c>
      <c r="K301" s="12"/>
    </row>
    <row r="302" spans="1:12" s="13" customFormat="1" x14ac:dyDescent="0.2">
      <c r="A302" s="26"/>
      <c r="B302" s="26"/>
      <c r="C302" s="56" t="s">
        <v>60</v>
      </c>
      <c r="D302" s="40"/>
      <c r="E302" s="46"/>
      <c r="F302" s="47"/>
      <c r="G302" s="48"/>
      <c r="H302" s="49"/>
      <c r="I302" s="50"/>
      <c r="J302" s="30"/>
      <c r="K302" s="12"/>
      <c r="L302" s="23"/>
    </row>
    <row r="303" spans="1:12" s="13" customFormat="1" x14ac:dyDescent="0.2">
      <c r="A303" s="26">
        <f>IF(G303&lt;&gt;"",1+MAX($A$10:A301),"")</f>
        <v>242</v>
      </c>
      <c r="B303" s="26"/>
      <c r="C303" s="44" t="s">
        <v>325</v>
      </c>
      <c r="D303" s="40">
        <f>7+9+22+60+6+6+22+42+32+44</f>
        <v>250</v>
      </c>
      <c r="E303" s="46">
        <v>0</v>
      </c>
      <c r="F303" s="47">
        <f t="shared" ref="F303:F311" si="140">D303*(1+E303)</f>
        <v>250</v>
      </c>
      <c r="G303" s="48" t="s">
        <v>22</v>
      </c>
      <c r="H303" s="49">
        <v>450</v>
      </c>
      <c r="I303" s="50">
        <f t="shared" ref="I303:I311" si="141">(H303)*F303</f>
        <v>112500</v>
      </c>
      <c r="J303" s="30"/>
      <c r="K303" s="12"/>
      <c r="L303" s="23"/>
    </row>
    <row r="304" spans="1:12" s="13" customFormat="1" x14ac:dyDescent="0.2">
      <c r="A304" s="26">
        <f>IF(G304&lt;&gt;"",1+MAX($A$10:A303),"")</f>
        <v>243</v>
      </c>
      <c r="B304" s="26"/>
      <c r="C304" s="44" t="s">
        <v>326</v>
      </c>
      <c r="D304" s="40">
        <f>15+16+8</f>
        <v>39</v>
      </c>
      <c r="E304" s="46">
        <v>0</v>
      </c>
      <c r="F304" s="47">
        <f t="shared" si="140"/>
        <v>39</v>
      </c>
      <c r="G304" s="48" t="s">
        <v>22</v>
      </c>
      <c r="H304" s="49">
        <v>350</v>
      </c>
      <c r="I304" s="50">
        <f t="shared" si="141"/>
        <v>13650</v>
      </c>
      <c r="J304" s="30"/>
      <c r="K304" s="12"/>
      <c r="L304" s="23"/>
    </row>
    <row r="305" spans="1:12" s="13" customFormat="1" x14ac:dyDescent="0.2">
      <c r="A305" s="26">
        <f>IF(G305&lt;&gt;"",1+MAX($A$10:A304),"")</f>
        <v>244</v>
      </c>
      <c r="B305" s="26"/>
      <c r="C305" s="44" t="s">
        <v>327</v>
      </c>
      <c r="D305" s="40">
        <v>10</v>
      </c>
      <c r="E305" s="46">
        <v>0</v>
      </c>
      <c r="F305" s="47">
        <f t="shared" si="140"/>
        <v>10</v>
      </c>
      <c r="G305" s="48" t="s">
        <v>22</v>
      </c>
      <c r="H305" s="49">
        <v>250</v>
      </c>
      <c r="I305" s="50">
        <f t="shared" si="141"/>
        <v>2500</v>
      </c>
      <c r="J305" s="30"/>
      <c r="K305" s="12"/>
      <c r="L305" s="23"/>
    </row>
    <row r="306" spans="1:12" s="13" customFormat="1" x14ac:dyDescent="0.2">
      <c r="A306" s="26">
        <f>IF(G306&lt;&gt;"",1+MAX($A$10:A305),"")</f>
        <v>245</v>
      </c>
      <c r="B306" s="26"/>
      <c r="C306" s="44" t="s">
        <v>328</v>
      </c>
      <c r="D306" s="40">
        <v>12</v>
      </c>
      <c r="E306" s="46">
        <v>0</v>
      </c>
      <c r="F306" s="47">
        <f t="shared" si="140"/>
        <v>12</v>
      </c>
      <c r="G306" s="48" t="s">
        <v>22</v>
      </c>
      <c r="H306" s="49">
        <v>325</v>
      </c>
      <c r="I306" s="50">
        <f t="shared" si="141"/>
        <v>3900</v>
      </c>
      <c r="J306" s="30"/>
      <c r="K306" s="12"/>
      <c r="L306" s="23"/>
    </row>
    <row r="307" spans="1:12" s="13" customFormat="1" x14ac:dyDescent="0.2">
      <c r="A307" s="26">
        <f>IF(G307&lt;&gt;"",1+MAX($A$10:A306),"")</f>
        <v>246</v>
      </c>
      <c r="B307" s="26"/>
      <c r="C307" s="44" t="s">
        <v>329</v>
      </c>
      <c r="D307" s="40">
        <v>38</v>
      </c>
      <c r="E307" s="46">
        <v>0</v>
      </c>
      <c r="F307" s="47">
        <f t="shared" si="140"/>
        <v>38</v>
      </c>
      <c r="G307" s="48" t="s">
        <v>22</v>
      </c>
      <c r="H307" s="49">
        <v>450</v>
      </c>
      <c r="I307" s="50">
        <f t="shared" si="141"/>
        <v>17100</v>
      </c>
      <c r="J307" s="30"/>
      <c r="K307" s="12"/>
      <c r="L307" s="23"/>
    </row>
    <row r="308" spans="1:12" s="13" customFormat="1" x14ac:dyDescent="0.2">
      <c r="A308" s="26">
        <f>IF(G308&lt;&gt;"",1+MAX($A$10:A307),"")</f>
        <v>247</v>
      </c>
      <c r="B308" s="26"/>
      <c r="C308" s="44" t="s">
        <v>330</v>
      </c>
      <c r="D308" s="40">
        <v>5</v>
      </c>
      <c r="E308" s="46">
        <v>0</v>
      </c>
      <c r="F308" s="47">
        <f t="shared" si="140"/>
        <v>5</v>
      </c>
      <c r="G308" s="48" t="s">
        <v>22</v>
      </c>
      <c r="H308" s="49">
        <v>225</v>
      </c>
      <c r="I308" s="50">
        <f t="shared" si="141"/>
        <v>1125</v>
      </c>
      <c r="J308" s="30"/>
      <c r="K308" s="12"/>
      <c r="L308" s="23"/>
    </row>
    <row r="309" spans="1:12" s="13" customFormat="1" x14ac:dyDescent="0.2">
      <c r="A309" s="26">
        <f>IF(G309&lt;&gt;"",1+MAX($A$10:A308),"")</f>
        <v>248</v>
      </c>
      <c r="B309" s="26"/>
      <c r="C309" s="44" t="s">
        <v>331</v>
      </c>
      <c r="D309" s="40">
        <v>9</v>
      </c>
      <c r="E309" s="46">
        <v>0</v>
      </c>
      <c r="F309" s="47">
        <f t="shared" si="140"/>
        <v>9</v>
      </c>
      <c r="G309" s="48" t="s">
        <v>22</v>
      </c>
      <c r="H309" s="49">
        <v>350</v>
      </c>
      <c r="I309" s="50">
        <f t="shared" si="141"/>
        <v>3150</v>
      </c>
      <c r="J309" s="30"/>
      <c r="K309" s="12"/>
      <c r="L309" s="23"/>
    </row>
    <row r="310" spans="1:12" s="13" customFormat="1" x14ac:dyDescent="0.2">
      <c r="A310" s="26">
        <f>IF(G310&lt;&gt;"",1+MAX($A$10:A309),"")</f>
        <v>249</v>
      </c>
      <c r="B310" s="26"/>
      <c r="C310" s="44" t="s">
        <v>61</v>
      </c>
      <c r="D310" s="40">
        <v>52</v>
      </c>
      <c r="E310" s="46">
        <v>0</v>
      </c>
      <c r="F310" s="47">
        <f t="shared" si="140"/>
        <v>52</v>
      </c>
      <c r="G310" s="48" t="s">
        <v>22</v>
      </c>
      <c r="H310" s="49">
        <v>350</v>
      </c>
      <c r="I310" s="50">
        <f t="shared" si="141"/>
        <v>18200</v>
      </c>
      <c r="J310" s="30"/>
      <c r="K310" s="12"/>
      <c r="L310" s="23"/>
    </row>
    <row r="311" spans="1:12" s="13" customFormat="1" x14ac:dyDescent="0.2">
      <c r="A311" s="26">
        <f>IF(G311&lt;&gt;"",1+MAX($A$10:A310),"")</f>
        <v>250</v>
      </c>
      <c r="B311" s="26"/>
      <c r="C311" s="44" t="s">
        <v>332</v>
      </c>
      <c r="D311" s="40">
        <v>2</v>
      </c>
      <c r="E311" s="46">
        <v>0</v>
      </c>
      <c r="F311" s="47">
        <f t="shared" si="140"/>
        <v>2</v>
      </c>
      <c r="G311" s="48" t="s">
        <v>22</v>
      </c>
      <c r="H311" s="49">
        <v>650</v>
      </c>
      <c r="I311" s="50">
        <f t="shared" si="141"/>
        <v>1300</v>
      </c>
      <c r="J311" s="30"/>
      <c r="K311" s="12"/>
      <c r="L311" s="23"/>
    </row>
    <row r="312" spans="1:12" s="13" customFormat="1" x14ac:dyDescent="0.2">
      <c r="A312" s="26" t="str">
        <f>IF(G312&lt;&gt;"",1+MAX($A$10:A311),"")</f>
        <v/>
      </c>
      <c r="B312" s="26"/>
      <c r="C312" s="56" t="s">
        <v>333</v>
      </c>
      <c r="D312" s="40"/>
      <c r="E312" s="46"/>
      <c r="F312" s="47"/>
      <c r="G312" s="48"/>
      <c r="H312" s="49"/>
      <c r="I312" s="50"/>
      <c r="J312" s="30"/>
      <c r="K312" s="12"/>
      <c r="L312" s="23"/>
    </row>
    <row r="313" spans="1:12" s="13" customFormat="1" x14ac:dyDescent="0.2">
      <c r="A313" s="26">
        <f>IF(G313&lt;&gt;"",1+MAX($A$10:A312),"")</f>
        <v>251</v>
      </c>
      <c r="B313" s="26"/>
      <c r="C313" s="44" t="s">
        <v>62</v>
      </c>
      <c r="D313" s="40">
        <v>198</v>
      </c>
      <c r="E313" s="46">
        <v>0</v>
      </c>
      <c r="F313" s="47">
        <f t="shared" ref="F313:F316" si="142">D313*(1+E313)</f>
        <v>198</v>
      </c>
      <c r="G313" s="48" t="s">
        <v>22</v>
      </c>
      <c r="H313" s="49">
        <v>250</v>
      </c>
      <c r="I313" s="50">
        <f t="shared" ref="I313:I316" si="143">(H313)*F313</f>
        <v>49500</v>
      </c>
      <c r="J313" s="30"/>
      <c r="K313" s="12"/>
      <c r="L313" s="23"/>
    </row>
    <row r="314" spans="1:12" s="13" customFormat="1" x14ac:dyDescent="0.2">
      <c r="A314" s="26">
        <f>IF(G314&lt;&gt;"",1+MAX($A$10:A313),"")</f>
        <v>252</v>
      </c>
      <c r="B314" s="26"/>
      <c r="C314" s="44" t="s">
        <v>65</v>
      </c>
      <c r="D314" s="40">
        <v>25</v>
      </c>
      <c r="E314" s="46">
        <v>0</v>
      </c>
      <c r="F314" s="47">
        <f t="shared" ref="F314" si="144">D314*(1+E314)</f>
        <v>25</v>
      </c>
      <c r="G314" s="48" t="s">
        <v>22</v>
      </c>
      <c r="H314" s="49">
        <v>350</v>
      </c>
      <c r="I314" s="50">
        <f t="shared" ref="I314" si="145">(H314)*F314</f>
        <v>8750</v>
      </c>
      <c r="J314" s="30"/>
      <c r="K314" s="12"/>
      <c r="L314" s="23"/>
    </row>
    <row r="315" spans="1:12" s="13" customFormat="1" x14ac:dyDescent="0.2">
      <c r="A315" s="26">
        <f>IF(G315&lt;&gt;"",1+MAX($A$10:A314),"")</f>
        <v>253</v>
      </c>
      <c r="B315" s="26"/>
      <c r="C315" s="44" t="s">
        <v>334</v>
      </c>
      <c r="D315" s="40">
        <v>27</v>
      </c>
      <c r="E315" s="46">
        <v>0</v>
      </c>
      <c r="F315" s="47">
        <f t="shared" si="142"/>
        <v>27</v>
      </c>
      <c r="G315" s="48" t="s">
        <v>22</v>
      </c>
      <c r="H315" s="49">
        <v>350</v>
      </c>
      <c r="I315" s="50">
        <f t="shared" si="143"/>
        <v>9450</v>
      </c>
      <c r="J315" s="30"/>
      <c r="K315" s="12"/>
      <c r="L315" s="23"/>
    </row>
    <row r="316" spans="1:12" s="13" customFormat="1" x14ac:dyDescent="0.2">
      <c r="A316" s="26">
        <f>IF(G316&lt;&gt;"",1+MAX($A$10:A315),"")</f>
        <v>254</v>
      </c>
      <c r="B316" s="26"/>
      <c r="C316" s="44" t="s">
        <v>63</v>
      </c>
      <c r="D316" s="40">
        <v>12</v>
      </c>
      <c r="E316" s="46">
        <v>0</v>
      </c>
      <c r="F316" s="47">
        <f t="shared" si="142"/>
        <v>12</v>
      </c>
      <c r="G316" s="48" t="s">
        <v>22</v>
      </c>
      <c r="H316" s="49">
        <v>3000</v>
      </c>
      <c r="I316" s="50">
        <f t="shared" si="143"/>
        <v>36000</v>
      </c>
      <c r="J316" s="30"/>
      <c r="K316" s="12"/>
      <c r="L316" s="23"/>
    </row>
    <row r="317" spans="1:12" s="13" customFormat="1" x14ac:dyDescent="0.2">
      <c r="A317" s="26">
        <f>IF(G317&lt;&gt;"",1+MAX($A$10:A316),"")</f>
        <v>255</v>
      </c>
      <c r="B317" s="26"/>
      <c r="C317" s="44" t="s">
        <v>335</v>
      </c>
      <c r="D317" s="40">
        <v>150</v>
      </c>
      <c r="E317" s="46">
        <v>0</v>
      </c>
      <c r="F317" s="47">
        <f t="shared" ref="F317:F324" si="146">D317*(1+E317)</f>
        <v>150</v>
      </c>
      <c r="G317" s="48" t="s">
        <v>22</v>
      </c>
      <c r="H317" s="49">
        <v>250</v>
      </c>
      <c r="I317" s="50">
        <f t="shared" ref="I317:I324" si="147">(H317)*F317</f>
        <v>37500</v>
      </c>
      <c r="J317" s="30"/>
      <c r="K317" s="12"/>
      <c r="L317" s="23"/>
    </row>
    <row r="318" spans="1:12" s="13" customFormat="1" x14ac:dyDescent="0.2">
      <c r="A318" s="26">
        <f>IF(G318&lt;&gt;"",1+MAX($A$10:A317),"")</f>
        <v>256</v>
      </c>
      <c r="B318" s="26"/>
      <c r="C318" s="44" t="s">
        <v>336</v>
      </c>
      <c r="D318" s="40">
        <v>45</v>
      </c>
      <c r="E318" s="46">
        <v>0</v>
      </c>
      <c r="F318" s="47">
        <f t="shared" si="146"/>
        <v>45</v>
      </c>
      <c r="G318" s="48" t="s">
        <v>22</v>
      </c>
      <c r="H318" s="49">
        <v>300</v>
      </c>
      <c r="I318" s="50">
        <f t="shared" si="147"/>
        <v>13500</v>
      </c>
      <c r="J318" s="30"/>
      <c r="K318" s="12"/>
      <c r="L318" s="23"/>
    </row>
    <row r="319" spans="1:12" s="13" customFormat="1" x14ac:dyDescent="0.2">
      <c r="A319" s="26">
        <f>IF(G319&lt;&gt;"",1+MAX($A$10:A318),"")</f>
        <v>257</v>
      </c>
      <c r="B319" s="26"/>
      <c r="C319" s="44" t="s">
        <v>337</v>
      </c>
      <c r="D319" s="40">
        <v>19</v>
      </c>
      <c r="E319" s="46">
        <v>0</v>
      </c>
      <c r="F319" s="47">
        <f t="shared" si="146"/>
        <v>19</v>
      </c>
      <c r="G319" s="48" t="s">
        <v>22</v>
      </c>
      <c r="H319" s="49">
        <v>150</v>
      </c>
      <c r="I319" s="50">
        <f t="shared" si="147"/>
        <v>2850</v>
      </c>
      <c r="J319" s="30"/>
      <c r="K319" s="12"/>
      <c r="L319" s="23"/>
    </row>
    <row r="320" spans="1:12" s="13" customFormat="1" x14ac:dyDescent="0.2">
      <c r="A320" s="26">
        <f>IF(G320&lt;&gt;"",1+MAX($A$10:A319),"")</f>
        <v>258</v>
      </c>
      <c r="B320" s="26"/>
      <c r="C320" s="44" t="s">
        <v>338</v>
      </c>
      <c r="D320" s="40">
        <v>9</v>
      </c>
      <c r="E320" s="46">
        <v>0</v>
      </c>
      <c r="F320" s="47">
        <f t="shared" si="146"/>
        <v>9</v>
      </c>
      <c r="G320" s="48" t="s">
        <v>22</v>
      </c>
      <c r="H320" s="49">
        <v>450</v>
      </c>
      <c r="I320" s="50">
        <f t="shared" si="147"/>
        <v>4050</v>
      </c>
      <c r="J320" s="30"/>
      <c r="K320" s="12"/>
      <c r="L320" s="23"/>
    </row>
    <row r="321" spans="1:12" s="13" customFormat="1" x14ac:dyDescent="0.2">
      <c r="A321" s="26">
        <f>IF(G321&lt;&gt;"",1+MAX($A$10:A320),"")</f>
        <v>259</v>
      </c>
      <c r="B321" s="26"/>
      <c r="C321" s="44" t="s">
        <v>339</v>
      </c>
      <c r="D321" s="40">
        <v>31</v>
      </c>
      <c r="E321" s="46">
        <v>0</v>
      </c>
      <c r="F321" s="47">
        <f t="shared" si="146"/>
        <v>31</v>
      </c>
      <c r="G321" s="48" t="s">
        <v>22</v>
      </c>
      <c r="H321" s="49">
        <v>125</v>
      </c>
      <c r="I321" s="50">
        <f t="shared" si="147"/>
        <v>3875</v>
      </c>
      <c r="J321" s="30"/>
      <c r="K321" s="12"/>
      <c r="L321" s="23"/>
    </row>
    <row r="322" spans="1:12" s="13" customFormat="1" x14ac:dyDescent="0.2">
      <c r="A322" s="26">
        <f>IF(G322&lt;&gt;"",1+MAX($A$10:A321),"")</f>
        <v>260</v>
      </c>
      <c r="B322" s="26"/>
      <c r="C322" s="44" t="s">
        <v>340</v>
      </c>
      <c r="D322" s="40">
        <v>19</v>
      </c>
      <c r="E322" s="46">
        <v>0</v>
      </c>
      <c r="F322" s="47">
        <f t="shared" si="146"/>
        <v>19</v>
      </c>
      <c r="G322" s="48" t="s">
        <v>22</v>
      </c>
      <c r="H322" s="49">
        <v>450</v>
      </c>
      <c r="I322" s="50">
        <f t="shared" si="147"/>
        <v>8550</v>
      </c>
      <c r="J322" s="30"/>
      <c r="K322" s="12"/>
      <c r="L322" s="23"/>
    </row>
    <row r="323" spans="1:12" s="13" customFormat="1" x14ac:dyDescent="0.2">
      <c r="A323" s="26">
        <f>IF(G323&lt;&gt;"",1+MAX($A$10:A322),"")</f>
        <v>261</v>
      </c>
      <c r="B323" s="26"/>
      <c r="C323" s="44" t="s">
        <v>64</v>
      </c>
      <c r="D323" s="40">
        <v>23</v>
      </c>
      <c r="E323" s="46">
        <v>0</v>
      </c>
      <c r="F323" s="47">
        <f t="shared" si="146"/>
        <v>23</v>
      </c>
      <c r="G323" s="48" t="s">
        <v>22</v>
      </c>
      <c r="H323" s="49">
        <v>250</v>
      </c>
      <c r="I323" s="50">
        <f t="shared" si="147"/>
        <v>5750</v>
      </c>
      <c r="J323" s="30"/>
      <c r="K323" s="12"/>
      <c r="L323" s="23"/>
    </row>
    <row r="324" spans="1:12" s="13" customFormat="1" ht="31.5" x14ac:dyDescent="0.2">
      <c r="A324" s="26">
        <f>IF(G324&lt;&gt;"",1+MAX($A$10:A323),"")</f>
        <v>262</v>
      </c>
      <c r="B324" s="26"/>
      <c r="C324" s="44" t="s">
        <v>343</v>
      </c>
      <c r="D324" s="40">
        <v>1</v>
      </c>
      <c r="E324" s="46">
        <v>0</v>
      </c>
      <c r="F324" s="47">
        <f t="shared" si="146"/>
        <v>1</v>
      </c>
      <c r="G324" s="48" t="s">
        <v>29</v>
      </c>
      <c r="H324" s="49">
        <v>550000</v>
      </c>
      <c r="I324" s="50">
        <f t="shared" si="147"/>
        <v>550000</v>
      </c>
      <c r="J324" s="30"/>
      <c r="K324" s="12"/>
      <c r="L324" s="23"/>
    </row>
    <row r="325" spans="1:12" s="13" customFormat="1" x14ac:dyDescent="0.2">
      <c r="A325" s="26" t="str">
        <f>IF(G325&lt;&gt;"",1+MAX($A$10:A324),"")</f>
        <v/>
      </c>
      <c r="B325" s="26"/>
      <c r="C325" s="56" t="s">
        <v>66</v>
      </c>
      <c r="D325" s="40"/>
      <c r="E325" s="46"/>
      <c r="F325" s="47"/>
      <c r="G325" s="48"/>
      <c r="H325" s="49"/>
      <c r="I325" s="50"/>
      <c r="J325" s="30"/>
      <c r="K325" s="12"/>
      <c r="L325" s="23"/>
    </row>
    <row r="326" spans="1:12" s="13" customFormat="1" x14ac:dyDescent="0.2">
      <c r="A326" s="26">
        <f>IF(G326&lt;&gt;"",1+MAX($A$10:A325),"")</f>
        <v>263</v>
      </c>
      <c r="B326" s="26"/>
      <c r="C326" s="44" t="s">
        <v>322</v>
      </c>
      <c r="D326" s="40">
        <v>1</v>
      </c>
      <c r="E326" s="46">
        <v>0</v>
      </c>
      <c r="F326" s="47">
        <f t="shared" ref="F326:F335" si="148">D326*(1+E326)</f>
        <v>1</v>
      </c>
      <c r="G326" s="48" t="s">
        <v>22</v>
      </c>
      <c r="H326" s="49">
        <v>350</v>
      </c>
      <c r="I326" s="50">
        <f t="shared" ref="I326:I335" si="149">(H326)*F326</f>
        <v>350</v>
      </c>
      <c r="J326" s="30"/>
      <c r="K326" s="12"/>
      <c r="L326" s="23"/>
    </row>
    <row r="327" spans="1:12" s="13" customFormat="1" x14ac:dyDescent="0.2">
      <c r="A327" s="26">
        <f>IF(G327&lt;&gt;"",1+MAX($A$10:A326),"")</f>
        <v>264</v>
      </c>
      <c r="B327" s="26"/>
      <c r="C327" s="44" t="s">
        <v>67</v>
      </c>
      <c r="D327" s="40">
        <v>1</v>
      </c>
      <c r="E327" s="46">
        <v>0</v>
      </c>
      <c r="F327" s="47">
        <f t="shared" si="148"/>
        <v>1</v>
      </c>
      <c r="G327" s="48" t="s">
        <v>22</v>
      </c>
      <c r="H327" s="49">
        <v>750</v>
      </c>
      <c r="I327" s="50">
        <f t="shared" si="149"/>
        <v>750</v>
      </c>
      <c r="J327" s="30"/>
      <c r="K327" s="12"/>
      <c r="L327" s="23"/>
    </row>
    <row r="328" spans="1:12" s="13" customFormat="1" x14ac:dyDescent="0.2">
      <c r="A328" s="26">
        <f>IF(G328&lt;&gt;"",1+MAX($A$10:A327),"")</f>
        <v>265</v>
      </c>
      <c r="B328" s="26"/>
      <c r="C328" s="44" t="s">
        <v>68</v>
      </c>
      <c r="D328" s="40">
        <v>7</v>
      </c>
      <c r="E328" s="46">
        <v>0</v>
      </c>
      <c r="F328" s="47">
        <f t="shared" si="148"/>
        <v>7</v>
      </c>
      <c r="G328" s="48" t="s">
        <v>22</v>
      </c>
      <c r="H328" s="49">
        <v>450</v>
      </c>
      <c r="I328" s="50">
        <f t="shared" si="149"/>
        <v>3150</v>
      </c>
      <c r="J328" s="30"/>
      <c r="K328" s="12"/>
      <c r="L328" s="23"/>
    </row>
    <row r="329" spans="1:12" s="13" customFormat="1" x14ac:dyDescent="0.2">
      <c r="A329" s="26">
        <f>IF(G329&lt;&gt;"",1+MAX($A$10:A328),"")</f>
        <v>266</v>
      </c>
      <c r="B329" s="26"/>
      <c r="C329" s="44" t="s">
        <v>69</v>
      </c>
      <c r="D329" s="40">
        <v>1</v>
      </c>
      <c r="E329" s="46">
        <v>0</v>
      </c>
      <c r="F329" s="47">
        <f t="shared" si="148"/>
        <v>1</v>
      </c>
      <c r="G329" s="48" t="s">
        <v>22</v>
      </c>
      <c r="H329" s="49">
        <v>500</v>
      </c>
      <c r="I329" s="50">
        <f t="shared" si="149"/>
        <v>500</v>
      </c>
      <c r="J329" s="30"/>
      <c r="K329" s="12"/>
      <c r="L329" s="23"/>
    </row>
    <row r="330" spans="1:12" s="13" customFormat="1" x14ac:dyDescent="0.2">
      <c r="A330" s="26">
        <f>IF(G330&lt;&gt;"",1+MAX($A$10:A329),"")</f>
        <v>267</v>
      </c>
      <c r="B330" s="26"/>
      <c r="C330" s="44" t="s">
        <v>70</v>
      </c>
      <c r="D330" s="40">
        <v>35</v>
      </c>
      <c r="E330" s="46">
        <v>0</v>
      </c>
      <c r="F330" s="47">
        <f t="shared" si="148"/>
        <v>35</v>
      </c>
      <c r="G330" s="48" t="s">
        <v>22</v>
      </c>
      <c r="H330" s="49">
        <v>200</v>
      </c>
      <c r="I330" s="50">
        <f t="shared" si="149"/>
        <v>7000</v>
      </c>
      <c r="J330" s="30"/>
      <c r="K330" s="12"/>
      <c r="L330" s="23"/>
    </row>
    <row r="331" spans="1:12" s="13" customFormat="1" x14ac:dyDescent="0.2">
      <c r="A331" s="26">
        <f>IF(G331&lt;&gt;"",1+MAX($A$10:A330),"")</f>
        <v>268</v>
      </c>
      <c r="B331" s="26"/>
      <c r="C331" s="44" t="s">
        <v>71</v>
      </c>
      <c r="D331" s="40">
        <v>9</v>
      </c>
      <c r="E331" s="46">
        <v>0</v>
      </c>
      <c r="F331" s="47">
        <f t="shared" si="148"/>
        <v>9</v>
      </c>
      <c r="G331" s="48" t="s">
        <v>22</v>
      </c>
      <c r="H331" s="49">
        <v>300</v>
      </c>
      <c r="I331" s="50">
        <f t="shared" si="149"/>
        <v>2700</v>
      </c>
      <c r="J331" s="30"/>
      <c r="K331" s="12"/>
      <c r="L331" s="23"/>
    </row>
    <row r="332" spans="1:12" s="13" customFormat="1" x14ac:dyDescent="0.2">
      <c r="A332" s="26">
        <f>IF(G332&lt;&gt;"",1+MAX($A$10:A331),"")</f>
        <v>269</v>
      </c>
      <c r="B332" s="26"/>
      <c r="C332" s="44" t="s">
        <v>324</v>
      </c>
      <c r="D332" s="40">
        <v>10</v>
      </c>
      <c r="E332" s="46">
        <v>0</v>
      </c>
      <c r="F332" s="47">
        <f t="shared" si="148"/>
        <v>10</v>
      </c>
      <c r="G332" s="48" t="s">
        <v>22</v>
      </c>
      <c r="H332" s="49">
        <v>300</v>
      </c>
      <c r="I332" s="50">
        <f t="shared" si="149"/>
        <v>3000</v>
      </c>
      <c r="J332" s="30"/>
      <c r="K332" s="12"/>
      <c r="L332" s="23"/>
    </row>
    <row r="333" spans="1:12" s="13" customFormat="1" x14ac:dyDescent="0.2">
      <c r="A333" s="26">
        <f>IF(G333&lt;&gt;"",1+MAX($A$10:A332),"")</f>
        <v>270</v>
      </c>
      <c r="B333" s="26"/>
      <c r="C333" s="44" t="s">
        <v>323</v>
      </c>
      <c r="D333" s="40">
        <v>2</v>
      </c>
      <c r="E333" s="46">
        <v>0</v>
      </c>
      <c r="F333" s="47">
        <f t="shared" si="148"/>
        <v>2</v>
      </c>
      <c r="G333" s="48" t="s">
        <v>22</v>
      </c>
      <c r="H333" s="49">
        <v>325</v>
      </c>
      <c r="I333" s="50">
        <f t="shared" si="149"/>
        <v>650</v>
      </c>
      <c r="J333" s="30"/>
      <c r="K333" s="12"/>
      <c r="L333" s="23"/>
    </row>
    <row r="334" spans="1:12" s="13" customFormat="1" x14ac:dyDescent="0.2">
      <c r="A334" s="26">
        <f>IF(G334&lt;&gt;"",1+MAX($A$10:A333),"")</f>
        <v>271</v>
      </c>
      <c r="B334" s="26"/>
      <c r="C334" s="44" t="s">
        <v>72</v>
      </c>
      <c r="D334" s="40">
        <v>1</v>
      </c>
      <c r="E334" s="46">
        <v>0</v>
      </c>
      <c r="F334" s="47">
        <f t="shared" si="148"/>
        <v>1</v>
      </c>
      <c r="G334" s="48" t="s">
        <v>22</v>
      </c>
      <c r="H334" s="49">
        <v>125</v>
      </c>
      <c r="I334" s="50">
        <f t="shared" si="149"/>
        <v>125</v>
      </c>
      <c r="J334" s="30"/>
      <c r="K334" s="12"/>
      <c r="L334" s="23"/>
    </row>
    <row r="335" spans="1:12" s="13" customFormat="1" x14ac:dyDescent="0.2">
      <c r="A335" s="26">
        <f>IF(G335&lt;&gt;"",1+MAX($A$10:A334),"")</f>
        <v>272</v>
      </c>
      <c r="B335" s="26"/>
      <c r="C335" s="44" t="s">
        <v>25</v>
      </c>
      <c r="D335" s="40">
        <v>1</v>
      </c>
      <c r="E335" s="46">
        <v>0</v>
      </c>
      <c r="F335" s="47">
        <f t="shared" si="148"/>
        <v>1</v>
      </c>
      <c r="G335" s="48" t="s">
        <v>22</v>
      </c>
      <c r="H335" s="49">
        <v>275</v>
      </c>
      <c r="I335" s="50">
        <f t="shared" si="149"/>
        <v>275</v>
      </c>
      <c r="J335" s="30"/>
      <c r="K335" s="12"/>
      <c r="L335" s="23"/>
    </row>
    <row r="336" spans="1:12" s="13" customFormat="1" x14ac:dyDescent="0.2">
      <c r="A336" s="26">
        <f>IF(G336&lt;&gt;"",1+MAX($A$10:A335),"")</f>
        <v>273</v>
      </c>
      <c r="B336" s="26"/>
      <c r="C336" s="44" t="s">
        <v>73</v>
      </c>
      <c r="D336" s="40">
        <v>1</v>
      </c>
      <c r="E336" s="46">
        <v>0</v>
      </c>
      <c r="F336" s="47">
        <f t="shared" ref="F336" si="150">D336*(1+E336)</f>
        <v>1</v>
      </c>
      <c r="G336" s="48" t="s">
        <v>22</v>
      </c>
      <c r="H336" s="49">
        <v>800</v>
      </c>
      <c r="I336" s="50">
        <f t="shared" ref="I336" si="151">(H336)*F336</f>
        <v>800</v>
      </c>
      <c r="J336" s="30"/>
      <c r="K336" s="12"/>
      <c r="L336" s="23"/>
    </row>
    <row r="337" spans="1:18" ht="16.5" thickBot="1" x14ac:dyDescent="0.25">
      <c r="A337" s="66" t="s">
        <v>10</v>
      </c>
      <c r="B337" s="66"/>
      <c r="C337" s="67"/>
      <c r="D337" s="68"/>
      <c r="E337" s="68"/>
      <c r="F337" s="68"/>
      <c r="G337" s="69"/>
      <c r="H337" s="67"/>
      <c r="I337" s="70">
        <f>SUM(I10:I336)</f>
        <v>2398740.3021985181</v>
      </c>
      <c r="J337" s="70">
        <f>SUM(J10:J336)</f>
        <v>2398740.3021985185</v>
      </c>
      <c r="K337" s="1"/>
      <c r="L337" s="1"/>
      <c r="M337" s="1"/>
      <c r="N337" s="1"/>
      <c r="O337" s="1"/>
      <c r="P337" s="1"/>
      <c r="Q337" s="1"/>
      <c r="R337" s="1"/>
    </row>
    <row r="338" spans="1:18" ht="17.25" thickTop="1" thickBot="1" x14ac:dyDescent="0.25">
      <c r="A338" s="66" t="s">
        <v>13</v>
      </c>
      <c r="B338" s="71"/>
      <c r="C338" s="67"/>
      <c r="D338" s="68"/>
      <c r="E338" s="68"/>
      <c r="F338" s="68"/>
      <c r="G338" s="69"/>
      <c r="H338" s="72">
        <v>0.25</v>
      </c>
      <c r="I338" s="73">
        <f>H338*I337</f>
        <v>599685.07554962952</v>
      </c>
      <c r="J338" s="73">
        <f>H338*J337</f>
        <v>599685.07554962963</v>
      </c>
      <c r="K338" s="1"/>
      <c r="L338" s="1"/>
      <c r="M338" s="1"/>
      <c r="N338" s="1"/>
      <c r="O338" s="1"/>
      <c r="P338" s="1"/>
      <c r="Q338" s="1"/>
      <c r="R338" s="1"/>
    </row>
    <row r="339" spans="1:18" ht="17.25" thickTop="1" thickBot="1" x14ac:dyDescent="0.25">
      <c r="A339" s="66" t="s">
        <v>14</v>
      </c>
      <c r="B339" s="71"/>
      <c r="C339" s="67"/>
      <c r="D339" s="68"/>
      <c r="E339" s="68"/>
      <c r="F339" s="68"/>
      <c r="G339" s="69"/>
      <c r="H339" s="67"/>
      <c r="I339" s="70">
        <f>I337+I338</f>
        <v>2998425.3777481476</v>
      </c>
      <c r="J339" s="70">
        <f>J337+J338</f>
        <v>2998425.3777481481</v>
      </c>
      <c r="K339" s="1"/>
      <c r="L339" s="1"/>
      <c r="M339" s="1"/>
      <c r="N339" s="1"/>
      <c r="O339" s="1"/>
      <c r="P339" s="1"/>
      <c r="Q339" s="1"/>
      <c r="R339" s="1"/>
    </row>
    <row r="340" spans="1:18" ht="34.5" customHeight="1" thickTop="1" x14ac:dyDescent="0.2">
      <c r="A340" s="57" t="s">
        <v>341</v>
      </c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8" x14ac:dyDescent="0.2">
      <c r="A341" s="10"/>
      <c r="C341" s="7" t="s">
        <v>342</v>
      </c>
      <c r="D341" s="3"/>
      <c r="E341" s="7"/>
      <c r="I341" s="7"/>
      <c r="J341" s="7"/>
    </row>
    <row r="342" spans="1:18" x14ac:dyDescent="0.2">
      <c r="A342" s="10"/>
      <c r="C342" s="21"/>
      <c r="D342" s="3"/>
      <c r="E342" s="7"/>
      <c r="I342" s="7"/>
      <c r="J342" s="7"/>
    </row>
    <row r="343" spans="1:18" x14ac:dyDescent="0.2">
      <c r="A343" s="10"/>
      <c r="C343" s="21"/>
      <c r="D343" s="3"/>
      <c r="E343" s="7"/>
      <c r="I343" s="7"/>
      <c r="J343" s="7"/>
    </row>
    <row r="344" spans="1:18" x14ac:dyDescent="0.2">
      <c r="A344" s="10"/>
      <c r="C344" s="21"/>
      <c r="D344" s="3"/>
      <c r="E344" s="7"/>
      <c r="I344" s="7"/>
      <c r="J344" s="7"/>
    </row>
    <row r="345" spans="1:18" x14ac:dyDescent="0.2">
      <c r="A345" s="10"/>
      <c r="C345" s="21"/>
      <c r="D345" s="3"/>
      <c r="E345" s="7"/>
      <c r="I345" s="7"/>
      <c r="J345" s="7"/>
    </row>
    <row r="346" spans="1:18" x14ac:dyDescent="0.2">
      <c r="A346" s="10"/>
      <c r="C346" s="21"/>
      <c r="D346" s="3"/>
      <c r="E346" s="7"/>
      <c r="I346" s="7"/>
      <c r="J346" s="7"/>
    </row>
    <row r="347" spans="1:18" x14ac:dyDescent="0.2">
      <c r="A347" s="10"/>
      <c r="C347" s="21"/>
      <c r="D347" s="3"/>
      <c r="E347" s="7"/>
      <c r="I347" s="7"/>
      <c r="J347" s="7"/>
    </row>
    <row r="348" spans="1:18" x14ac:dyDescent="0.2">
      <c r="A348" s="10"/>
      <c r="C348" s="21"/>
      <c r="D348" s="3"/>
      <c r="E348" s="7"/>
      <c r="I348" s="7"/>
      <c r="J348" s="7"/>
    </row>
    <row r="349" spans="1:18" x14ac:dyDescent="0.2">
      <c r="A349" s="10"/>
      <c r="D349" s="3"/>
      <c r="I349" s="7"/>
      <c r="J349" s="7"/>
    </row>
    <row r="350" spans="1:18" x14ac:dyDescent="0.2">
      <c r="A350" s="10"/>
      <c r="D350" s="3"/>
      <c r="E350" s="7"/>
      <c r="H350" s="7"/>
      <c r="I350" s="7"/>
      <c r="J350" s="7"/>
    </row>
    <row r="351" spans="1:18" x14ac:dyDescent="0.2">
      <c r="A351" s="10"/>
      <c r="D351" s="3"/>
      <c r="E351" s="7"/>
      <c r="H351" s="7"/>
      <c r="I351" s="7"/>
      <c r="J351" s="7"/>
    </row>
    <row r="352" spans="1:18" x14ac:dyDescent="0.2">
      <c r="D352" s="3"/>
      <c r="E352" s="7"/>
      <c r="H352" s="7"/>
      <c r="I352" s="7"/>
      <c r="J352" s="7"/>
    </row>
    <row r="353" spans="4:10" x14ac:dyDescent="0.2">
      <c r="D353" s="9"/>
      <c r="H353" s="7"/>
      <c r="I353" s="7"/>
      <c r="J353" s="7"/>
    </row>
    <row r="354" spans="4:10" x14ac:dyDescent="0.2">
      <c r="D354" s="9"/>
      <c r="H354" s="7"/>
      <c r="I354" s="7"/>
      <c r="J354" s="7"/>
    </row>
  </sheetData>
  <sheetProtection algorithmName="SHA-512" hashValue="ienoLRpMe8hQZelmDtF7MYQbQcXAeQjxwX7uCRxEaSLeqxBsncUnm97RG48CXJaN+gny6YrqyGqBVxzIl86lVA==" saltValue="iKbbsHSSZLvhRy7mkkVDSw==" spinCount="100000" sheet="1" objects="1" scenarios="1" selectLockedCells="1" selectUnlockedCells="1"/>
  <sortState xmlns:xlrd2="http://schemas.microsoft.com/office/spreadsheetml/2017/richdata2" ref="C220:J235">
    <sortCondition ref="C45"/>
  </sortState>
  <mergeCells count="3">
    <mergeCell ref="A2:J2"/>
    <mergeCell ref="A340:J340"/>
    <mergeCell ref="C3:C6"/>
  </mergeCells>
  <printOptions horizontalCentered="1"/>
  <pageMargins left="0.43307086614173201" right="0.43307086614173201" top="0.39370078740157499" bottom="0.39370078740157499" header="0.196850393700787" footer="0.196850393700787"/>
  <pageSetup paperSize="9" scale="70" orientation="landscape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