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 defaultThemeVersion="124226"/>
  <xr:revisionPtr revIDLastSave="0" documentId="13_ncr:1_{7FAA4248-D743-427D-BBAC-0DDA74A8EEA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" sheetId="11" r:id="rId1"/>
  </sheets>
  <definedNames>
    <definedName name="_xlnm._FilterDatabase" localSheetId="0" hidden="1">DETAIL!$A$9:$J$88</definedName>
    <definedName name="_xlnm.Print_Area" localSheetId="0">DETAIL!$A$1:$J$92</definedName>
    <definedName name="_xlnm.Print_Titles" localSheetId="0">DETAIL!$9:$9</definedName>
  </definedNames>
  <calcPr calcId="191029"/>
</workbook>
</file>

<file path=xl/calcChain.xml><?xml version="1.0" encoding="utf-8"?>
<calcChain xmlns="http://schemas.openxmlformats.org/spreadsheetml/2006/main">
  <c r="F83" i="11" l="1"/>
  <c r="F15" i="11"/>
  <c r="I15" i="11" s="1"/>
  <c r="J14" i="11" s="1"/>
  <c r="A14" i="11"/>
  <c r="D71" i="11"/>
  <c r="A26" i="11"/>
  <c r="D20" i="11"/>
  <c r="F20" i="11" s="1"/>
  <c r="I20" i="11" s="1"/>
  <c r="D51" i="11"/>
  <c r="A31" i="11"/>
  <c r="A35" i="11"/>
  <c r="A38" i="11"/>
  <c r="F30" i="11"/>
  <c r="I30" i="11" s="1"/>
  <c r="F48" i="11"/>
  <c r="I48" i="11" s="1"/>
  <c r="F47" i="11"/>
  <c r="I47" i="11" s="1"/>
  <c r="F46" i="11"/>
  <c r="I46" i="11" s="1"/>
  <c r="F40" i="11"/>
  <c r="I40" i="11" s="1"/>
  <c r="F39" i="11"/>
  <c r="I39" i="11" s="1"/>
  <c r="D21" i="11"/>
  <c r="D18" i="11"/>
  <c r="A41" i="11"/>
  <c r="I83" i="11" l="1"/>
  <c r="J82" i="11" s="1"/>
  <c r="D27" i="11"/>
  <c r="F80" i="11"/>
  <c r="I80" i="11" s="1"/>
  <c r="F79" i="11"/>
  <c r="I79" i="11" s="1"/>
  <c r="A62" i="11"/>
  <c r="F74" i="11"/>
  <c r="I74" i="11" s="1"/>
  <c r="F64" i="11"/>
  <c r="I64" i="11" s="1"/>
  <c r="F51" i="11"/>
  <c r="I51" i="11" s="1"/>
  <c r="A52" i="11"/>
  <c r="F45" i="11"/>
  <c r="I45" i="11" s="1"/>
  <c r="F25" i="11"/>
  <c r="I25" i="11" s="1"/>
  <c r="F24" i="11"/>
  <c r="I24" i="11" s="1"/>
  <c r="F23" i="11"/>
  <c r="I23" i="11" s="1"/>
  <c r="F22" i="11"/>
  <c r="I22" i="11" s="1"/>
  <c r="F21" i="11"/>
  <c r="I21" i="11" s="1"/>
  <c r="F12" i="11"/>
  <c r="I12" i="11" s="1"/>
  <c r="F13" i="11"/>
  <c r="F73" i="11" l="1"/>
  <c r="I73" i="11" s="1"/>
  <c r="F50" i="11"/>
  <c r="I50" i="11" s="1"/>
  <c r="F53" i="11"/>
  <c r="I53" i="11" s="1"/>
  <c r="F56" i="11"/>
  <c r="I56" i="11" s="1"/>
  <c r="F55" i="11"/>
  <c r="I55" i="11" s="1"/>
  <c r="F54" i="11"/>
  <c r="I54" i="11" s="1"/>
  <c r="F29" i="11"/>
  <c r="I29" i="11" s="1"/>
  <c r="F44" i="11"/>
  <c r="I44" i="11" s="1"/>
  <c r="F43" i="11"/>
  <c r="I43" i="11" s="1"/>
  <c r="F42" i="11"/>
  <c r="I42" i="11" s="1"/>
  <c r="F37" i="11"/>
  <c r="I37" i="11" s="1"/>
  <c r="F36" i="11"/>
  <c r="I36" i="11" s="1"/>
  <c r="F34" i="11"/>
  <c r="I34" i="11" s="1"/>
  <c r="F33" i="11"/>
  <c r="I33" i="11" s="1"/>
  <c r="F32" i="11"/>
  <c r="I32" i="11" s="1"/>
  <c r="F28" i="11"/>
  <c r="I28" i="11" s="1"/>
  <c r="F27" i="11"/>
  <c r="I27" i="11" s="1"/>
  <c r="F63" i="11"/>
  <c r="I63" i="11" s="1"/>
  <c r="F61" i="11"/>
  <c r="I61" i="11" s="1"/>
  <c r="F60" i="11"/>
  <c r="I60" i="11" s="1"/>
  <c r="F59" i="11"/>
  <c r="I59" i="11" s="1"/>
  <c r="F71" i="11"/>
  <c r="I71" i="11" s="1"/>
  <c r="A70" i="11"/>
  <c r="A66" i="11"/>
  <c r="F69" i="11"/>
  <c r="I69" i="11" s="1"/>
  <c r="F68" i="11"/>
  <c r="I68" i="11" s="1"/>
  <c r="F67" i="11"/>
  <c r="I67" i="11" s="1"/>
  <c r="F19" i="11"/>
  <c r="I19" i="11" s="1"/>
  <c r="A17" i="11"/>
  <c r="F18" i="11"/>
  <c r="I18" i="11" s="1"/>
  <c r="A76" i="11"/>
  <c r="F81" i="11"/>
  <c r="I81" i="11" s="1"/>
  <c r="F78" i="11"/>
  <c r="I78" i="11" s="1"/>
  <c r="F77" i="11"/>
  <c r="I77" i="11" s="1"/>
  <c r="F87" i="11"/>
  <c r="I87" i="11" s="1"/>
  <c r="F86" i="11"/>
  <c r="I86" i="11" s="1"/>
  <c r="F85" i="11"/>
  <c r="I85" i="11" s="1"/>
  <c r="J16" i="11" l="1"/>
  <c r="J65" i="11"/>
  <c r="J72" i="11"/>
  <c r="J75" i="11"/>
  <c r="J49" i="11"/>
  <c r="J57" i="11"/>
  <c r="J84" i="11"/>
  <c r="A10" i="11" l="1"/>
  <c r="A11" i="11"/>
  <c r="A12" i="11" l="1"/>
  <c r="A13" i="11" s="1"/>
  <c r="A15" i="11" l="1"/>
  <c r="I13" i="11"/>
  <c r="A18" i="11" l="1"/>
  <c r="I88" i="11"/>
  <c r="J10" i="11"/>
  <c r="I89" i="11" l="1"/>
  <c r="I90" i="11" s="1"/>
  <c r="J88" i="11"/>
  <c r="J89" i="11" s="1"/>
  <c r="J90" i="11" s="1"/>
  <c r="A19" i="11"/>
  <c r="A20" i="11" s="1"/>
  <c r="A21" i="11" s="1"/>
  <c r="A22" i="11" l="1"/>
  <c r="A23" i="11" s="1"/>
  <c r="A24" i="11" l="1"/>
  <c r="A25" i="11" s="1"/>
  <c r="A27" i="11" s="1"/>
  <c r="A28" i="11" s="1"/>
  <c r="A29" i="11" l="1"/>
  <c r="A30" i="11" l="1"/>
  <c r="A32" i="11" s="1"/>
  <c r="A33" i="11" s="1"/>
  <c r="A34" i="11" l="1"/>
  <c r="A36" i="11" s="1"/>
  <c r="A37" i="11" s="1"/>
  <c r="A39" i="11" l="1"/>
  <c r="A40" i="11" l="1"/>
  <c r="A42" i="11" l="1"/>
  <c r="A43" i="11" l="1"/>
  <c r="A44" i="11" s="1"/>
  <c r="A45" i="11" s="1"/>
  <c r="A46" i="11" s="1"/>
  <c r="A47" i="11" s="1"/>
  <c r="A48" i="11" s="1"/>
  <c r="A50" i="11" s="1"/>
  <c r="A51" i="11" l="1"/>
  <c r="A53" i="11" s="1"/>
  <c r="A54" i="11" s="1"/>
  <c r="A55" i="11" l="1"/>
  <c r="A56" i="11" s="1"/>
  <c r="A59" i="11" s="1"/>
  <c r="A60" i="11" s="1"/>
  <c r="A61" i="11" s="1"/>
  <c r="A63" i="11" s="1"/>
  <c r="A64" i="11" l="1"/>
  <c r="A67" i="11" l="1"/>
  <c r="A68" i="11" s="1"/>
  <c r="A69" i="11" s="1"/>
  <c r="A71" i="11" s="1"/>
  <c r="A73" i="11" s="1"/>
  <c r="A74" i="11" l="1"/>
  <c r="A77" i="11" l="1"/>
  <c r="A78" i="11" s="1"/>
  <c r="A79" i="11" s="1"/>
  <c r="A80" i="11" s="1"/>
  <c r="A81" i="11" s="1"/>
  <c r="A83" i="11" s="1"/>
  <c r="A85" i="11" l="1"/>
  <c r="A86" i="11" s="1"/>
  <c r="A87" i="11" s="1"/>
</calcChain>
</file>

<file path=xl/sharedStrings.xml><?xml version="1.0" encoding="utf-8"?>
<sst xmlns="http://schemas.openxmlformats.org/spreadsheetml/2006/main" count="158" uniqueCount="108">
  <si>
    <t>UNIT</t>
  </si>
  <si>
    <t>DESCRIPTION</t>
  </si>
  <si>
    <t>TRADE COST</t>
  </si>
  <si>
    <t>ITEM #</t>
  </si>
  <si>
    <t>QTY.</t>
  </si>
  <si>
    <t>ITEM COST</t>
  </si>
  <si>
    <t>QTY WITH
WASTAGE</t>
  </si>
  <si>
    <t>WASTAGE</t>
  </si>
  <si>
    <t>LF</t>
  </si>
  <si>
    <t>SUB TOTAL</t>
  </si>
  <si>
    <t xml:space="preserve"> UNIT COST</t>
  </si>
  <si>
    <t xml:space="preserve">WOOD PLASTICS &amp; COMPOSITES </t>
  </si>
  <si>
    <t xml:space="preserve">OVERHEAD &amp; PROFIT </t>
  </si>
  <si>
    <t xml:space="preserve">SUBTOTAL </t>
  </si>
  <si>
    <t>CSI DIV #</t>
  </si>
  <si>
    <t>DIV-06</t>
  </si>
  <si>
    <t>DIV-03</t>
  </si>
  <si>
    <t xml:space="preserve">CONCRETE </t>
  </si>
  <si>
    <t>EA</t>
  </si>
  <si>
    <t xml:space="preserve">WOOD FRAMING </t>
  </si>
  <si>
    <t>DIV-26</t>
  </si>
  <si>
    <t xml:space="preserve">ELECTRICAL </t>
  </si>
  <si>
    <t>DIV-22</t>
  </si>
  <si>
    <t xml:space="preserve">PLUMBING </t>
  </si>
  <si>
    <t xml:space="preserve">PLUMBING FIXTURES </t>
  </si>
  <si>
    <t xml:space="preserve">Water Closet </t>
  </si>
  <si>
    <t>Lavatory</t>
  </si>
  <si>
    <t xml:space="preserve">Piping for Fixtures @ 30 % Cost of Fixtures </t>
  </si>
  <si>
    <t>LS</t>
  </si>
  <si>
    <t>SF</t>
  </si>
  <si>
    <t>DIV-09</t>
  </si>
  <si>
    <t xml:space="preserve">FINISHES </t>
  </si>
  <si>
    <t>FLOORING</t>
  </si>
  <si>
    <t xml:space="preserve">Porcelain Tile Flooring at Bathrooms </t>
  </si>
  <si>
    <t xml:space="preserve">Carpet Flooring </t>
  </si>
  <si>
    <t xml:space="preserve">Engineered Hardwood Flooring </t>
  </si>
  <si>
    <t xml:space="preserve">PAINT </t>
  </si>
  <si>
    <t xml:space="preserve">Paint Gypsum Wall Board 
2 Coats Flat Latex Wall Paint </t>
  </si>
  <si>
    <t>DIV-08</t>
  </si>
  <si>
    <t xml:space="preserve">OPENINGS </t>
  </si>
  <si>
    <t xml:space="preserve">DOORS </t>
  </si>
  <si>
    <t xml:space="preserve">WINDOWS </t>
  </si>
  <si>
    <t>1/2" Exterior Grade Plywood Sheathing at Exterior Wall</t>
  </si>
  <si>
    <t xml:space="preserve">FINISH CARPENTRY </t>
  </si>
  <si>
    <t xml:space="preserve">MILLWORK </t>
  </si>
  <si>
    <t xml:space="preserve">Closet Rod &amp; Shelving </t>
  </si>
  <si>
    <t xml:space="preserve">Vanity Top </t>
  </si>
  <si>
    <t>DIV-07</t>
  </si>
  <si>
    <t xml:space="preserve">THERMAL &amp; MOISTURE PROTECTION </t>
  </si>
  <si>
    <t>30 year Architectural Shingle Roofing over 15# Building Paper</t>
  </si>
  <si>
    <t xml:space="preserve">Ice &amp; Water Sheild at Roof Eaves and Ridges </t>
  </si>
  <si>
    <t>Continous Aluminium K Gutter</t>
  </si>
  <si>
    <t xml:space="preserve">Continous Drip Edge Flashing </t>
  </si>
  <si>
    <t xml:space="preserve">ROOFING </t>
  </si>
  <si>
    <t xml:space="preserve">SPECIALITIES </t>
  </si>
  <si>
    <t>DIV-10</t>
  </si>
  <si>
    <t>DIV-02</t>
  </si>
  <si>
    <t>EXISTING CONDITIONS</t>
  </si>
  <si>
    <t xml:space="preserve">SELECTIVE DEMOLITION &amp; REMOVALS </t>
  </si>
  <si>
    <t xml:space="preserve">Debris Disposal </t>
  </si>
  <si>
    <t xml:space="preserve">Bathtub </t>
  </si>
  <si>
    <t xml:space="preserve">2"x8" #HEM Floor Joists @ 16"o.c at Living Room </t>
  </si>
  <si>
    <t>2"x6" Wood Studs @ 16"o.c  Exterior Wall</t>
  </si>
  <si>
    <t xml:space="preserve">Wood Blocking </t>
  </si>
  <si>
    <t xml:space="preserve">6"x12" Wooden Beam </t>
  </si>
  <si>
    <t xml:space="preserve">(3)2"x10" Header </t>
  </si>
  <si>
    <t xml:space="preserve">(3)2"x6" Wooden Posts </t>
  </si>
  <si>
    <t>2"x4" Wood Studs @ 16"o.c Typical Interior Walls</t>
  </si>
  <si>
    <t xml:space="preserve">5/4" Thick T&amp;G Plywood Subflooring </t>
  </si>
  <si>
    <t xml:space="preserve">SHEATHING &amp; DECKING </t>
  </si>
  <si>
    <t xml:space="preserve">Trex Deck at Porches </t>
  </si>
  <si>
    <t xml:space="preserve">DRY WALL CARPENTRY </t>
  </si>
  <si>
    <t>5/8" Thick Gypsum Wall Board Typical at Interior Walls</t>
  </si>
  <si>
    <t>5/8" Thick Gypsum Wall Board Typical at Exterior Walls</t>
  </si>
  <si>
    <t xml:space="preserve">5/8" Thick Gypsum Board Ceiling </t>
  </si>
  <si>
    <t xml:space="preserve">New Hardie Panel  Siding Typical </t>
  </si>
  <si>
    <t xml:space="preserve">Wood Trims &amp; Molding </t>
  </si>
  <si>
    <t xml:space="preserve">Pantry Shelving </t>
  </si>
  <si>
    <t xml:space="preserve">Display Shelving </t>
  </si>
  <si>
    <t xml:space="preserve">Fire Place Surround </t>
  </si>
  <si>
    <t xml:space="preserve">Laundry Shelving </t>
  </si>
  <si>
    <t xml:space="preserve">Storage Shelves </t>
  </si>
  <si>
    <t xml:space="preserve">Trex Tread &amp; Risers </t>
  </si>
  <si>
    <t xml:space="preserve">36" High Wood Guard Railing </t>
  </si>
  <si>
    <t xml:space="preserve">STAIRS &amp; RAILING </t>
  </si>
  <si>
    <t>RISER</t>
  </si>
  <si>
    <t xml:space="preserve">Building Paper over Exterior Sheathing </t>
  </si>
  <si>
    <t xml:space="preserve">Batt Insulation at Exterior Wall &amp; Bathrooms </t>
  </si>
  <si>
    <t>Selective Demolition of wall for additions</t>
  </si>
  <si>
    <t xml:space="preserve">3/4" Thick Plywood Rood Sheathing 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</si>
  <si>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3'-0"x6'-8" Interior Swing Door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</si>
  <si>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>4'-9"x6'-8" Interior Sliding Door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</si>
  <si>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3'-0"x7'-0" Exterior Door w/ transom </t>
    </r>
  </si>
  <si>
    <t xml:space="preserve">Raise Existing Window </t>
  </si>
  <si>
    <t xml:space="preserve">New Windows </t>
  </si>
  <si>
    <t xml:space="preserve">Fire Place </t>
  </si>
  <si>
    <t xml:space="preserve">Porch Screen </t>
  </si>
  <si>
    <t>2"x8" #HEM Floor Joists @ 16"o.c addition</t>
  </si>
  <si>
    <t>Shower Ada</t>
  </si>
  <si>
    <t xml:space="preserve">EXTERIOR IMPROVEMENTS </t>
  </si>
  <si>
    <t>DIV-32</t>
  </si>
  <si>
    <t xml:space="preserve">Walkway Pavers </t>
  </si>
  <si>
    <t xml:space="preserve">Water Features </t>
  </si>
  <si>
    <t xml:space="preserve">Landscaped Area </t>
  </si>
  <si>
    <t xml:space="preserve">Concrete Foundation Work </t>
  </si>
  <si>
    <t>NOTE:Above given estimate is as per provided dwgs,demolition &amp; concrete prices are given according to square feet of addition,water features prices Is according to standard for residences,no electrical layout given</t>
  </si>
  <si>
    <t xml:space="preserve">Electrical Allowance @ 5.5$ per square feet of addition </t>
  </si>
  <si>
    <t>ADDITION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</si>
</sst>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</numFmts>
  <fonts count="3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4"/>
      <name val="Calibri"/>
      <family val="2"/>
      <scheme val="minor"/>
    </font>
    <font>
      <b/>
      <u/>
      <sz val="18"/>
      <color theme="1"/>
      <name val="Times New Roman"/>
      <family val="1"/>
    </font>
    <font>
      <b/>
      <sz val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0" fontId="24" fillId="0" borderId="0"/>
    <xf numFmtId="43" fontId="5" fillId="0" borderId="0" applyFont="0" applyFill="0" applyBorder="0" applyAlignment="0" applyProtection="0"/>
    <xf numFmtId="0" fontId="5" fillId="0" borderId="0"/>
    <xf numFmtId="44" fontId="2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vertical="center" wrapText="1"/>
    </xf>
    <xf numFmtId="2" fontId="25" fillId="0" borderId="0" xfId="0" applyNumberFormat="1" applyFont="1" applyAlignment="1">
      <alignment vertical="center" wrapText="1"/>
    </xf>
    <xf numFmtId="164" fontId="29" fillId="0" borderId="9" xfId="41" applyNumberFormat="1" applyFont="1" applyFill="1" applyAlignment="1" applyProtection="1">
      <alignment horizontal="center" vertical="center"/>
    </xf>
    <xf numFmtId="0" fontId="29" fillId="0" borderId="9" xfId="41" applyFont="1" applyFill="1" applyAlignment="1">
      <alignment horizontal="center" vertical="center"/>
    </xf>
    <xf numFmtId="0" fontId="29" fillId="0" borderId="9" xfId="41" applyFont="1" applyFill="1" applyAlignment="1">
      <alignment vertical="center"/>
    </xf>
    <xf numFmtId="0" fontId="25" fillId="0" borderId="0" xfId="0" applyFont="1" applyAlignment="1">
      <alignment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30" fillId="20" borderId="12" xfId="39" applyFont="1" applyBorder="1" applyAlignment="1">
      <alignment horizontal="center" vertical="center"/>
    </xf>
    <xf numFmtId="41" fontId="25" fillId="0" borderId="0" xfId="45" applyNumberFormat="1" applyFont="1" applyAlignment="1">
      <alignment vertical="center"/>
    </xf>
    <xf numFmtId="0" fontId="25" fillId="0" borderId="0" xfId="45" applyFont="1" applyAlignment="1">
      <alignment vertical="center"/>
    </xf>
    <xf numFmtId="0" fontId="30" fillId="20" borderId="12" xfId="39" applyFont="1" applyBorder="1" applyAlignment="1">
      <alignment vertical="center"/>
    </xf>
    <xf numFmtId="42" fontId="30" fillId="20" borderId="11" xfId="39" applyNumberFormat="1" applyFont="1" applyBorder="1" applyAlignment="1">
      <alignment vertical="center"/>
    </xf>
    <xf numFmtId="0" fontId="29" fillId="0" borderId="13" xfId="41" applyFont="1" applyFill="1" applyBorder="1" applyAlignment="1">
      <alignment horizontal="left" vertical="center"/>
    </xf>
    <xf numFmtId="41" fontId="25" fillId="0" borderId="0" xfId="0" applyNumberFormat="1" applyFont="1" applyAlignment="1">
      <alignment horizontal="right" vertical="center"/>
    </xf>
    <xf numFmtId="9" fontId="25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2" fontId="25" fillId="0" borderId="0" xfId="0" applyNumberFormat="1" applyFont="1" applyAlignment="1">
      <alignment vertical="center"/>
    </xf>
    <xf numFmtId="0" fontId="30" fillId="20" borderId="11" xfId="39" applyFont="1" applyBorder="1" applyAlignment="1">
      <alignment horizontal="center" vertical="center"/>
    </xf>
    <xf numFmtId="43" fontId="25" fillId="0" borderId="0" xfId="45" applyNumberFormat="1" applyFont="1" applyAlignment="1">
      <alignment vertical="center"/>
    </xf>
    <xf numFmtId="164" fontId="25" fillId="0" borderId="14" xfId="0" applyNumberFormat="1" applyFont="1" applyBorder="1" applyAlignment="1">
      <alignment vertical="center"/>
    </xf>
    <xf numFmtId="1" fontId="25" fillId="24" borderId="15" xfId="38" applyNumberFormat="1" applyFont="1" applyFill="1" applyBorder="1" applyAlignment="1">
      <alignment horizontal="center" vertical="center"/>
    </xf>
    <xf numFmtId="41" fontId="25" fillId="24" borderId="7" xfId="38" applyNumberFormat="1" applyFont="1" applyFill="1" applyAlignment="1">
      <alignment horizontal="center" vertical="center"/>
    </xf>
    <xf numFmtId="166" fontId="25" fillId="24" borderId="7" xfId="38" applyNumberFormat="1" applyFont="1" applyFill="1" applyAlignment="1">
      <alignment horizontal="right" vertical="center"/>
    </xf>
    <xf numFmtId="165" fontId="25" fillId="24" borderId="7" xfId="38" applyNumberFormat="1" applyFont="1" applyFill="1" applyAlignment="1" applyProtection="1">
      <alignment horizontal="left" vertical="center"/>
    </xf>
    <xf numFmtId="42" fontId="26" fillId="24" borderId="16" xfId="38" applyNumberFormat="1" applyFont="1" applyFill="1" applyBorder="1" applyAlignment="1" applyProtection="1">
      <alignment horizontal="left" vertical="center"/>
    </xf>
    <xf numFmtId="9" fontId="25" fillId="24" borderId="7" xfId="38" applyNumberFormat="1" applyFont="1" applyFill="1" applyAlignment="1">
      <alignment horizontal="right" vertical="center"/>
    </xf>
    <xf numFmtId="41" fontId="25" fillId="24" borderId="7" xfId="38" applyNumberFormat="1" applyFont="1" applyFill="1" applyAlignment="1">
      <alignment horizontal="right" vertical="center"/>
    </xf>
    <xf numFmtId="0" fontId="25" fillId="24" borderId="7" xfId="38" applyFont="1" applyFill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2" fontId="25" fillId="0" borderId="18" xfId="0" applyNumberFormat="1" applyFont="1" applyBorder="1" applyAlignment="1">
      <alignment vertical="center" wrapText="1"/>
    </xf>
    <xf numFmtId="2" fontId="25" fillId="0" borderId="18" xfId="0" applyNumberFormat="1" applyFont="1" applyBorder="1" applyAlignment="1">
      <alignment horizontal="center" vertical="center" wrapText="1"/>
    </xf>
    <xf numFmtId="2" fontId="26" fillId="0" borderId="18" xfId="0" applyNumberFormat="1" applyFont="1" applyBorder="1" applyAlignment="1">
      <alignment vertical="center" wrapText="1"/>
    </xf>
    <xf numFmtId="164" fontId="25" fillId="0" borderId="19" xfId="0" applyNumberFormat="1" applyFont="1" applyBorder="1" applyAlignment="1">
      <alignment vertical="center"/>
    </xf>
    <xf numFmtId="41" fontId="25" fillId="24" borderId="20" xfId="38" applyNumberFormat="1" applyFont="1" applyFill="1" applyBorder="1" applyAlignment="1">
      <alignment horizontal="center" vertical="center"/>
    </xf>
    <xf numFmtId="42" fontId="29" fillId="0" borderId="21" xfId="41" applyNumberFormat="1" applyFont="1" applyFill="1" applyBorder="1" applyAlignment="1">
      <alignment vertical="center"/>
    </xf>
    <xf numFmtId="9" fontId="29" fillId="0" borderId="9" xfId="41" applyNumberFormat="1" applyFont="1" applyFill="1" applyAlignment="1">
      <alignment vertical="center"/>
    </xf>
    <xf numFmtId="167" fontId="29" fillId="0" borderId="21" xfId="41" applyNumberFormat="1" applyFont="1" applyFill="1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29" fillId="0" borderId="9" xfId="41" applyFont="1" applyFill="1" applyAlignment="1">
      <alignment horizontal="left" vertical="center"/>
    </xf>
    <xf numFmtId="0" fontId="30" fillId="20" borderId="24" xfId="39" applyFont="1" applyBorder="1" applyAlignment="1">
      <alignment vertical="center"/>
    </xf>
    <xf numFmtId="0" fontId="26" fillId="25" borderId="25" xfId="38" applyFont="1" applyFill="1" applyBorder="1" applyAlignment="1">
      <alignment horizontal="justify" vertical="center" wrapText="1"/>
    </xf>
    <xf numFmtId="0" fontId="25" fillId="24" borderId="25" xfId="38" applyFont="1" applyFill="1" applyBorder="1" applyAlignment="1">
      <alignment horizontal="justify" vertical="center" wrapText="1"/>
    </xf>
    <xf numFmtId="0" fontId="30" fillId="20" borderId="23" xfId="39" applyFont="1" applyBorder="1" applyAlignment="1">
      <alignment horizontal="center" vertical="center"/>
    </xf>
    <xf numFmtId="9" fontId="25" fillId="24" borderId="20" xfId="38" applyNumberFormat="1" applyFont="1" applyFill="1" applyBorder="1" applyAlignment="1">
      <alignment horizontal="right" vertical="center"/>
    </xf>
    <xf numFmtId="41" fontId="25" fillId="24" borderId="20" xfId="38" applyNumberFormat="1" applyFont="1" applyFill="1" applyBorder="1" applyAlignment="1">
      <alignment horizontal="right" vertical="center"/>
    </xf>
    <xf numFmtId="0" fontId="25" fillId="24" borderId="20" xfId="38" applyFont="1" applyFill="1" applyBorder="1" applyAlignment="1">
      <alignment horizontal="center" vertical="center"/>
    </xf>
    <xf numFmtId="166" fontId="25" fillId="24" borderId="20" xfId="38" applyNumberFormat="1" applyFont="1" applyFill="1" applyBorder="1" applyAlignment="1">
      <alignment horizontal="right" vertical="center"/>
    </xf>
    <xf numFmtId="165" fontId="25" fillId="24" borderId="20" xfId="38" applyNumberFormat="1" applyFont="1" applyFill="1" applyBorder="1" applyAlignment="1" applyProtection="1">
      <alignment horizontal="left" vertical="center"/>
    </xf>
    <xf numFmtId="43" fontId="25" fillId="24" borderId="20" xfId="38" applyNumberFormat="1" applyFont="1" applyFill="1" applyBorder="1" applyAlignment="1">
      <alignment horizontal="center" vertical="center"/>
    </xf>
    <xf numFmtId="41" fontId="30" fillId="20" borderId="12" xfId="39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6" fillId="26" borderId="10" xfId="0" applyFont="1" applyFill="1" applyBorder="1" applyAlignment="1">
      <alignment horizontal="center" vertical="center"/>
    </xf>
    <xf numFmtId="0" fontId="36" fillId="26" borderId="0" xfId="0" applyFont="1" applyFill="1" applyAlignment="1">
      <alignment horizontal="center" vertical="center"/>
    </xf>
    <xf numFmtId="0" fontId="36" fillId="26" borderId="14" xfId="0" applyFont="1" applyFill="1" applyBorder="1" applyAlignment="1">
      <alignment horizontal="center" vertical="center"/>
    </xf>
    <xf numFmtId="2" fontId="35" fillId="0" borderId="10" xfId="0" applyNumberFormat="1" applyFont="1" applyBorder="1" applyAlignment="1">
      <alignment vertical="center"/>
    </xf>
    <xf numFmtId="2" fontId="35" fillId="0" borderId="0" xfId="0" applyNumberFormat="1" applyFont="1" applyAlignment="1">
      <alignment vertical="center"/>
    </xf>
    <xf numFmtId="2" fontId="33" fillId="0" borderId="0" xfId="0" applyNumberFormat="1" applyFont="1" applyAlignment="1">
      <alignment vertical="center"/>
    </xf>
    <xf numFmtId="2" fontId="33" fillId="0" borderId="14" xfId="0" applyNumberFormat="1" applyFont="1" applyBorder="1" applyAlignment="1">
      <alignment vertical="center"/>
    </xf>
    <xf numFmtId="2" fontId="25" fillId="0" borderId="22" xfId="0" applyNumberFormat="1" applyFont="1" applyBorder="1" applyAlignment="1">
      <alignment horizontal="center" vertical="center" wrapText="1"/>
    </xf>
    <xf numFmtId="2" fontId="25" fillId="0" borderId="0" xfId="0" applyNumberFormat="1" applyFont="1" applyBorder="1" applyAlignment="1">
      <alignment horizontal="center" vertical="center" wrapText="1"/>
    </xf>
    <xf numFmtId="0" fontId="31" fillId="27" borderId="11" xfId="34" applyFont="1" applyFill="1" applyBorder="1" applyAlignment="1" applyProtection="1">
      <alignment horizontal="center" vertical="center" wrapText="1"/>
    </xf>
    <xf numFmtId="0" fontId="31" fillId="27" borderId="23" xfId="34" applyFont="1" applyFill="1" applyBorder="1" applyAlignment="1" applyProtection="1">
      <alignment horizontal="center" vertical="center" wrapText="1"/>
    </xf>
    <xf numFmtId="2" fontId="31" fillId="27" borderId="11" xfId="34" applyNumberFormat="1" applyFont="1" applyFill="1" applyBorder="1" applyAlignment="1" applyProtection="1">
      <alignment horizontal="center" vertical="center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8000000}"/>
    <cellStyle name="Normal 2 2" xfId="47" xr:uid="{00000000-0005-0000-0000-000029000000}"/>
    <cellStyle name="Normal 2 3" xfId="45" xr:uid="{00000000-0005-0000-0000-00002A000000}"/>
    <cellStyle name="Normal 2 3 2" xfId="52" xr:uid="{00000000-0005-0000-0000-00002B000000}"/>
    <cellStyle name="Normal 3" xfId="37" xr:uid="{00000000-0005-0000-0000-00002C000000}"/>
    <cellStyle name="Normal 4" xfId="43" xr:uid="{00000000-0005-0000-0000-00002D000000}"/>
    <cellStyle name="Normal 4 2" xfId="53" xr:uid="{00000000-0005-0000-0000-00002E000000}"/>
    <cellStyle name="Normal 4 2 2" xfId="58" xr:uid="{00000000-0005-0000-0000-00002F000000}"/>
    <cellStyle name="Normal 4 3" xfId="51" xr:uid="{00000000-0005-0000-0000-000030000000}"/>
    <cellStyle name="Normal 4 3 2" xfId="57" xr:uid="{00000000-0005-0000-0000-000031000000}"/>
    <cellStyle name="Normal 4 4" xfId="56" xr:uid="{00000000-0005-0000-0000-000032000000}"/>
    <cellStyle name="Normal 5" xfId="49" xr:uid="{00000000-0005-0000-0000-000033000000}"/>
    <cellStyle name="Normal 6" xfId="55" xr:uid="{00000000-0005-0000-0000-000034000000}"/>
    <cellStyle name="Normal 7" xfId="54" xr:uid="{00000000-0005-0000-0000-000035000000}"/>
    <cellStyle name="Normal 7 2" xfId="59" xr:uid="{00000000-0005-0000-0000-00003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705972</xdr:colOff>
      <xdr:row>0</xdr:row>
      <xdr:rowOff>67235</xdr:rowOff>
    </xdr:from>
    <xdr:to>
      <xdr:col>2</xdr:col>
      <xdr:colOff>4415118</xdr:colOff>
      <xdr:row>2</xdr:row>
      <xdr:rowOff>179293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23CDA5-20FA-248F-F1EC-8B08BE2C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37" y="67235"/>
          <a:ext cx="3709146" cy="605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"/>
  <sheetViews>
    <sheetView tabSelected="1" zoomScale="85" zoomScaleNormal="85" zoomScaleSheetLayoutView="40" workbookViewId="0">
      <selection activeCell="J9" sqref="A9:J9"/>
    </sheetView>
  </sheetViews>
  <sheetFormatPr defaultRowHeight="15.75" x14ac:dyDescent="0.2"/>
  <cols>
    <col min="1" max="1" width="6" style="3" customWidth="1"/>
    <col min="2" max="2" width="8.77734375" style="3" customWidth="1"/>
    <col min="3" max="3" width="62" style="6" customWidth="1"/>
    <col min="4" max="4" width="10.33203125" style="4" customWidth="1"/>
    <col min="5" max="5" width="8.44140625" style="4" customWidth="1"/>
    <col min="6" max="6" width="9.109375" style="4" customWidth="1"/>
    <col min="7" max="7" width="6" style="3" customWidth="1"/>
    <col min="8" max="8" width="11.77734375" style="6" customWidth="1"/>
    <col min="9" max="9" width="16.6640625" style="6" customWidth="1"/>
    <col min="10" max="10" width="12.5546875" style="11" customWidth="1"/>
    <col min="11" max="11" width="9.6640625" style="10"/>
    <col min="12" max="12" width="10.33203125" style="10" bestFit="1" customWidth="1"/>
    <col min="13" max="16384" width="8.88671875" style="10"/>
  </cols>
  <sheetData>
    <row r="1" spans="1:18" x14ac:dyDescent="0.2">
      <c r="A1" s="35"/>
      <c r="B1" s="45"/>
      <c r="C1" s="66"/>
      <c r="D1" s="38"/>
      <c r="E1" s="38"/>
      <c r="F1" s="38"/>
      <c r="G1" s="36"/>
      <c r="H1" s="39"/>
      <c r="I1" s="37"/>
      <c r="J1" s="40"/>
    </row>
    <row r="2" spans="1:18" s="22" customFormat="1" ht="22.5" x14ac:dyDescent="0.2">
      <c r="A2" s="62"/>
      <c r="B2" s="63"/>
      <c r="C2" s="67"/>
      <c r="D2" s="64"/>
      <c r="E2" s="64"/>
      <c r="F2" s="64"/>
      <c r="G2" s="64"/>
      <c r="H2" s="64"/>
      <c r="I2" s="64"/>
      <c r="J2" s="65"/>
    </row>
    <row r="3" spans="1:18" x14ac:dyDescent="0.2">
      <c r="A3" s="13"/>
      <c r="C3" s="67"/>
      <c r="H3" s="5"/>
      <c r="J3" s="26"/>
    </row>
    <row r="4" spans="1:18" ht="20.25" customHeight="1" x14ac:dyDescent="0.2">
      <c r="A4" s="59" t="s">
        <v>107</v>
      </c>
      <c r="B4" s="60"/>
      <c r="C4" s="60"/>
      <c r="D4" s="60"/>
      <c r="E4" s="60"/>
      <c r="F4" s="60"/>
      <c r="G4" s="60"/>
      <c r="H4" s="60"/>
      <c r="I4" s="60"/>
      <c r="J4" s="61"/>
    </row>
    <row r="5" spans="1:18" ht="20.25" customHeight="1" x14ac:dyDescent="0.2">
      <c r="A5" s="59"/>
      <c r="B5" s="60"/>
      <c r="C5" s="60"/>
      <c r="D5" s="60"/>
      <c r="E5" s="60"/>
      <c r="F5" s="60"/>
      <c r="G5" s="60"/>
      <c r="H5" s="60"/>
      <c r="I5" s="60"/>
      <c r="J5" s="61"/>
    </row>
    <row r="6" spans="1:18" ht="20.25" customHeight="1" x14ac:dyDescent="0.2">
      <c r="A6" s="59"/>
      <c r="B6" s="60"/>
      <c r="C6" s="60"/>
      <c r="D6" s="60"/>
      <c r="E6" s="60"/>
      <c r="F6" s="60"/>
      <c r="G6" s="60"/>
      <c r="H6" s="60"/>
      <c r="I6" s="60"/>
      <c r="J6" s="61"/>
    </row>
    <row r="7" spans="1:18" ht="20.25" customHeight="1" x14ac:dyDescent="0.2">
      <c r="A7" s="59"/>
      <c r="B7" s="60"/>
      <c r="C7" s="60"/>
      <c r="D7" s="60"/>
      <c r="E7" s="60"/>
      <c r="F7" s="60"/>
      <c r="G7" s="60"/>
      <c r="H7" s="60"/>
      <c r="I7" s="60"/>
      <c r="J7" s="61"/>
    </row>
    <row r="8" spans="1:18" ht="16.5" customHeight="1" x14ac:dyDescent="0.2">
      <c r="A8" s="13"/>
      <c r="H8" s="5"/>
      <c r="J8" s="26"/>
    </row>
    <row r="9" spans="1:18" s="2" customFormat="1" ht="30.6" customHeight="1" x14ac:dyDescent="0.2">
      <c r="A9" s="68" t="s">
        <v>3</v>
      </c>
      <c r="B9" s="69" t="s">
        <v>14</v>
      </c>
      <c r="C9" s="70" t="s">
        <v>1</v>
      </c>
      <c r="D9" s="70" t="s">
        <v>4</v>
      </c>
      <c r="E9" s="70" t="s">
        <v>7</v>
      </c>
      <c r="F9" s="70" t="s">
        <v>6</v>
      </c>
      <c r="G9" s="68" t="s">
        <v>0</v>
      </c>
      <c r="H9" s="68" t="s">
        <v>10</v>
      </c>
      <c r="I9" s="70" t="s">
        <v>5</v>
      </c>
      <c r="J9" s="68" t="s">
        <v>2</v>
      </c>
      <c r="K9" s="1"/>
      <c r="L9" s="1"/>
      <c r="M9" s="1"/>
      <c r="N9" s="1"/>
      <c r="O9" s="1"/>
      <c r="P9" s="1"/>
      <c r="Q9" s="1"/>
      <c r="R9" s="1"/>
    </row>
    <row r="10" spans="1:18" s="16" customFormat="1" x14ac:dyDescent="0.2">
      <c r="A10" s="24" t="str">
        <f>IF(G10&lt;&gt;"",1+MAX(#REF!),"")</f>
        <v/>
      </c>
      <c r="B10" s="50" t="s">
        <v>56</v>
      </c>
      <c r="C10" s="47" t="s">
        <v>57</v>
      </c>
      <c r="D10" s="14"/>
      <c r="E10" s="17"/>
      <c r="F10" s="17"/>
      <c r="G10" s="17"/>
      <c r="H10" s="17"/>
      <c r="I10" s="17"/>
      <c r="J10" s="18">
        <f>SUM(I11:I13)</f>
        <v>5000</v>
      </c>
      <c r="K10" s="15"/>
    </row>
    <row r="11" spans="1:18" s="16" customFormat="1" x14ac:dyDescent="0.2">
      <c r="A11" s="27" t="str">
        <f>IF(G11&lt;&gt;"",1+MAX($A$10:A10),"")</f>
        <v/>
      </c>
      <c r="B11" s="27"/>
      <c r="C11" s="48" t="s">
        <v>58</v>
      </c>
      <c r="D11" s="28"/>
      <c r="E11" s="21"/>
      <c r="F11" s="20"/>
      <c r="G11" s="3"/>
      <c r="H11" s="29"/>
      <c r="I11" s="30"/>
      <c r="J11" s="31"/>
      <c r="K11" s="15"/>
      <c r="L11" s="25"/>
    </row>
    <row r="12" spans="1:18" s="16" customFormat="1" x14ac:dyDescent="0.2">
      <c r="A12" s="27">
        <f>IF(G12&lt;&gt;"",1+MAX($A$10:A11),"")</f>
        <v>1</v>
      </c>
      <c r="B12" s="27"/>
      <c r="C12" s="49" t="s">
        <v>88</v>
      </c>
      <c r="D12" s="41">
        <v>1</v>
      </c>
      <c r="E12" s="32">
        <v>0</v>
      </c>
      <c r="F12" s="33">
        <f t="shared" ref="F12" si="0">D12*(1+E12)</f>
        <v>1</v>
      </c>
      <c r="G12" s="34" t="s">
        <v>28</v>
      </c>
      <c r="H12" s="29">
        <v>3500</v>
      </c>
      <c r="I12" s="30">
        <f t="shared" ref="I12" si="1">(H12)*F12</f>
        <v>3500</v>
      </c>
      <c r="J12" s="31"/>
      <c r="K12" s="15"/>
      <c r="L12" s="25"/>
    </row>
    <row r="13" spans="1:18" s="16" customFormat="1" x14ac:dyDescent="0.2">
      <c r="A13" s="27">
        <f>IF(G13&lt;&gt;"",1+MAX($A$10:A12),"")</f>
        <v>2</v>
      </c>
      <c r="B13" s="27"/>
      <c r="C13" s="49" t="s">
        <v>59</v>
      </c>
      <c r="D13" s="41">
        <v>1</v>
      </c>
      <c r="E13" s="32">
        <v>0</v>
      </c>
      <c r="F13" s="33">
        <f t="shared" ref="F13" si="2">D13*(1+E13)</f>
        <v>1</v>
      </c>
      <c r="G13" s="34" t="s">
        <v>28</v>
      </c>
      <c r="H13" s="29">
        <v>1500</v>
      </c>
      <c r="I13" s="30">
        <f t="shared" ref="I13" si="3">(H13)*F13</f>
        <v>1500</v>
      </c>
      <c r="J13" s="31"/>
      <c r="K13" s="15"/>
      <c r="L13" s="25"/>
    </row>
    <row r="14" spans="1:18" s="16" customFormat="1" x14ac:dyDescent="0.2">
      <c r="A14" s="24" t="str">
        <f>IF(G14&lt;&gt;"",1+MAX(#REF!),"")</f>
        <v/>
      </c>
      <c r="B14" s="50" t="s">
        <v>16</v>
      </c>
      <c r="C14" s="47" t="s">
        <v>17</v>
      </c>
      <c r="D14" s="14"/>
      <c r="E14" s="17"/>
      <c r="F14" s="17"/>
      <c r="G14" s="17"/>
      <c r="H14" s="17"/>
      <c r="I14" s="17"/>
      <c r="J14" s="18">
        <f>SUM(I15:I15)</f>
        <v>30822</v>
      </c>
      <c r="K14" s="15"/>
    </row>
    <row r="15" spans="1:18" s="16" customFormat="1" x14ac:dyDescent="0.2">
      <c r="A15" s="27">
        <f>IF(G15&lt;&gt;"",1+MAX($A$10:A14),"")</f>
        <v>3</v>
      </c>
      <c r="B15" s="27"/>
      <c r="C15" s="49" t="s">
        <v>104</v>
      </c>
      <c r="D15" s="41">
        <v>1401</v>
      </c>
      <c r="E15" s="32">
        <v>0</v>
      </c>
      <c r="F15" s="33">
        <f t="shared" ref="F15" si="4">D15*(1+E15)</f>
        <v>1401</v>
      </c>
      <c r="G15" s="34" t="s">
        <v>29</v>
      </c>
      <c r="H15" s="29">
        <v>22</v>
      </c>
      <c r="I15" s="30">
        <f t="shared" ref="I15" si="5">(H15)*F15</f>
        <v>30822</v>
      </c>
      <c r="J15" s="31"/>
      <c r="K15" s="15"/>
      <c r="L15" s="25"/>
    </row>
    <row r="16" spans="1:18" s="16" customFormat="1" x14ac:dyDescent="0.2">
      <c r="A16" s="24"/>
      <c r="B16" s="50" t="s">
        <v>15</v>
      </c>
      <c r="C16" s="47" t="s">
        <v>11</v>
      </c>
      <c r="D16" s="14"/>
      <c r="E16" s="17"/>
      <c r="F16" s="17"/>
      <c r="G16" s="17"/>
      <c r="H16" s="17"/>
      <c r="I16" s="17"/>
      <c r="J16" s="18">
        <f>SUM(I18:I48)</f>
        <v>114324.345</v>
      </c>
      <c r="K16" s="15"/>
    </row>
    <row r="17" spans="1:12" s="16" customFormat="1" x14ac:dyDescent="0.2">
      <c r="A17" s="27" t="str">
        <f>IF(G17&lt;&gt;"",1+MAX($A$10:A16),"")</f>
        <v/>
      </c>
      <c r="B17" s="27"/>
      <c r="C17" s="48" t="s">
        <v>19</v>
      </c>
      <c r="D17" s="41"/>
      <c r="E17" s="51"/>
      <c r="F17" s="52"/>
      <c r="G17" s="53"/>
      <c r="H17" s="54"/>
      <c r="I17" s="55"/>
      <c r="J17" s="31"/>
      <c r="K17" s="15"/>
      <c r="L17" s="25"/>
    </row>
    <row r="18" spans="1:12" s="16" customFormat="1" x14ac:dyDescent="0.2">
      <c r="A18" s="27">
        <f>IF(G18&lt;&gt;"",1+MAX($A$10:A17),"")</f>
        <v>4</v>
      </c>
      <c r="B18" s="27"/>
      <c r="C18" s="49" t="s">
        <v>67</v>
      </c>
      <c r="D18" s="41">
        <f>222.13*10</f>
        <v>2221.3000000000002</v>
      </c>
      <c r="E18" s="51">
        <v>0.1</v>
      </c>
      <c r="F18" s="52">
        <f t="shared" ref="F18" si="6">D18*(1+E18)</f>
        <v>2443.4300000000003</v>
      </c>
      <c r="G18" s="53" t="s">
        <v>29</v>
      </c>
      <c r="H18" s="54">
        <v>3</v>
      </c>
      <c r="I18" s="55">
        <f t="shared" ref="I18" si="7">(H18)*F18</f>
        <v>7330.2900000000009</v>
      </c>
      <c r="J18" s="31"/>
      <c r="K18" s="15"/>
      <c r="L18" s="25"/>
    </row>
    <row r="19" spans="1:12" s="16" customFormat="1" x14ac:dyDescent="0.2">
      <c r="A19" s="27">
        <f>IF(G19&lt;&gt;"",1+MAX($A$10:A18),"")</f>
        <v>5</v>
      </c>
      <c r="B19" s="27"/>
      <c r="C19" s="49" t="s">
        <v>61</v>
      </c>
      <c r="D19" s="41">
        <v>387</v>
      </c>
      <c r="E19" s="51">
        <v>0.1</v>
      </c>
      <c r="F19" s="52">
        <f t="shared" ref="F19" si="8">D19*(1+E19)</f>
        <v>425.70000000000005</v>
      </c>
      <c r="G19" s="53" t="s">
        <v>29</v>
      </c>
      <c r="H19" s="54">
        <v>8</v>
      </c>
      <c r="I19" s="55">
        <f t="shared" ref="I19" si="9">(H19)*F19</f>
        <v>3405.6000000000004</v>
      </c>
      <c r="J19" s="31"/>
      <c r="K19" s="15"/>
      <c r="L19" s="25"/>
    </row>
    <row r="20" spans="1:12" s="16" customFormat="1" x14ac:dyDescent="0.2">
      <c r="A20" s="27">
        <f>IF(G20&lt;&gt;"",1+MAX($A$10:A19),"")</f>
        <v>6</v>
      </c>
      <c r="B20" s="27"/>
      <c r="C20" s="49" t="s">
        <v>97</v>
      </c>
      <c r="D20" s="41">
        <f>562+113+344</f>
        <v>1019</v>
      </c>
      <c r="E20" s="51">
        <v>0.1</v>
      </c>
      <c r="F20" s="52">
        <f t="shared" ref="F20" si="10">D20*(1+E20)</f>
        <v>1120.9000000000001</v>
      </c>
      <c r="G20" s="53" t="s">
        <v>29</v>
      </c>
      <c r="H20" s="54">
        <v>8</v>
      </c>
      <c r="I20" s="55">
        <f t="shared" ref="I20" si="11">(H20)*F20</f>
        <v>8967.2000000000007</v>
      </c>
      <c r="J20" s="31"/>
      <c r="K20" s="15"/>
      <c r="L20" s="25"/>
    </row>
    <row r="21" spans="1:12" s="16" customFormat="1" x14ac:dyDescent="0.2">
      <c r="A21" s="27">
        <f>IF(G21&lt;&gt;"",1+MAX($A$10:A20),"")</f>
        <v>7</v>
      </c>
      <c r="B21" s="27"/>
      <c r="C21" s="49" t="s">
        <v>62</v>
      </c>
      <c r="D21" s="41">
        <f>164.33*10</f>
        <v>1643.3000000000002</v>
      </c>
      <c r="E21" s="51">
        <v>0.1</v>
      </c>
      <c r="F21" s="52">
        <f t="shared" ref="F21:F23" si="12">D21*(1+E21)</f>
        <v>1807.6300000000003</v>
      </c>
      <c r="G21" s="53" t="s">
        <v>29</v>
      </c>
      <c r="H21" s="54">
        <v>4.5</v>
      </c>
      <c r="I21" s="55">
        <f t="shared" ref="I21:I23" si="13">(H21)*F21</f>
        <v>8134.3350000000019</v>
      </c>
      <c r="J21" s="31"/>
      <c r="K21" s="15"/>
      <c r="L21" s="25"/>
    </row>
    <row r="22" spans="1:12" s="16" customFormat="1" x14ac:dyDescent="0.2">
      <c r="A22" s="27">
        <f>IF(G22&lt;&gt;"",1+MAX($A$10:A21),"")</f>
        <v>8</v>
      </c>
      <c r="B22" s="27"/>
      <c r="C22" s="49" t="s">
        <v>63</v>
      </c>
      <c r="D22" s="41">
        <v>1</v>
      </c>
      <c r="E22" s="51">
        <v>0</v>
      </c>
      <c r="F22" s="52">
        <f t="shared" si="12"/>
        <v>1</v>
      </c>
      <c r="G22" s="53" t="s">
        <v>28</v>
      </c>
      <c r="H22" s="54">
        <v>1200</v>
      </c>
      <c r="I22" s="55">
        <f t="shared" si="13"/>
        <v>1200</v>
      </c>
      <c r="J22" s="31"/>
      <c r="K22" s="15"/>
      <c r="L22" s="25"/>
    </row>
    <row r="23" spans="1:12" s="16" customFormat="1" x14ac:dyDescent="0.2">
      <c r="A23" s="27">
        <f>IF(G23&lt;&gt;"",1+MAX($A$10:A22),"")</f>
        <v>9</v>
      </c>
      <c r="B23" s="27"/>
      <c r="C23" s="49" t="s">
        <v>64</v>
      </c>
      <c r="D23" s="41">
        <v>16.95</v>
      </c>
      <c r="E23" s="51">
        <v>0.1</v>
      </c>
      <c r="F23" s="52">
        <f t="shared" si="12"/>
        <v>18.645</v>
      </c>
      <c r="G23" s="53" t="s">
        <v>8</v>
      </c>
      <c r="H23" s="54">
        <v>20</v>
      </c>
      <c r="I23" s="55">
        <f t="shared" si="13"/>
        <v>372.9</v>
      </c>
      <c r="J23" s="31"/>
      <c r="K23" s="15"/>
      <c r="L23" s="25"/>
    </row>
    <row r="24" spans="1:12" s="16" customFormat="1" x14ac:dyDescent="0.2">
      <c r="A24" s="27">
        <f>IF(G24&lt;&gt;"",1+MAX($A$10:A23),"")</f>
        <v>10</v>
      </c>
      <c r="B24" s="27"/>
      <c r="C24" s="49" t="s">
        <v>65</v>
      </c>
      <c r="D24" s="41">
        <v>7</v>
      </c>
      <c r="E24" s="51">
        <v>0.1</v>
      </c>
      <c r="F24" s="52">
        <f t="shared" ref="F24:F25" si="14">D24*(1+E24)</f>
        <v>7.7000000000000011</v>
      </c>
      <c r="G24" s="53" t="s">
        <v>8</v>
      </c>
      <c r="H24" s="54">
        <v>18</v>
      </c>
      <c r="I24" s="55">
        <f t="shared" ref="I24:I25" si="15">(H24)*F24</f>
        <v>138.60000000000002</v>
      </c>
      <c r="J24" s="31"/>
      <c r="K24" s="15"/>
      <c r="L24" s="25"/>
    </row>
    <row r="25" spans="1:12" s="16" customFormat="1" x14ac:dyDescent="0.2">
      <c r="A25" s="27">
        <f>IF(G25&lt;&gt;"",1+MAX($A$10:A24),"")</f>
        <v>11</v>
      </c>
      <c r="B25" s="27"/>
      <c r="C25" s="49" t="s">
        <v>66</v>
      </c>
      <c r="D25" s="41">
        <v>20</v>
      </c>
      <c r="E25" s="51">
        <v>0.1</v>
      </c>
      <c r="F25" s="52">
        <f t="shared" si="14"/>
        <v>22</v>
      </c>
      <c r="G25" s="53" t="s">
        <v>8</v>
      </c>
      <c r="H25" s="54">
        <v>14</v>
      </c>
      <c r="I25" s="55">
        <f t="shared" si="15"/>
        <v>308</v>
      </c>
      <c r="J25" s="31"/>
      <c r="K25" s="15"/>
      <c r="L25" s="25"/>
    </row>
    <row r="26" spans="1:12" s="16" customFormat="1" x14ac:dyDescent="0.2">
      <c r="A26" s="27" t="str">
        <f>IF(G26&lt;&gt;"",1+MAX($A$10:A25),"")</f>
        <v/>
      </c>
      <c r="B26" s="27"/>
      <c r="C26" s="48" t="s">
        <v>69</v>
      </c>
      <c r="D26" s="41"/>
      <c r="E26" s="51"/>
      <c r="F26" s="52"/>
      <c r="G26" s="53"/>
      <c r="H26" s="54"/>
      <c r="I26" s="55"/>
      <c r="J26" s="31"/>
      <c r="K26" s="15"/>
      <c r="L26" s="25"/>
    </row>
    <row r="27" spans="1:12" s="16" customFormat="1" x14ac:dyDescent="0.2">
      <c r="A27" s="27">
        <f>IF(G27&lt;&gt;"",1+MAX($A$10:A26),"")</f>
        <v>12</v>
      </c>
      <c r="B27" s="27"/>
      <c r="C27" s="49" t="s">
        <v>68</v>
      </c>
      <c r="D27" s="41">
        <f>D19+D20</f>
        <v>1406</v>
      </c>
      <c r="E27" s="51">
        <v>0.1</v>
      </c>
      <c r="F27" s="52">
        <f t="shared" ref="F27:F28" si="16">D27*(1+E27)</f>
        <v>1546.6000000000001</v>
      </c>
      <c r="G27" s="53" t="s">
        <v>29</v>
      </c>
      <c r="H27" s="54">
        <v>4</v>
      </c>
      <c r="I27" s="55">
        <f t="shared" ref="I27:I28" si="17">(H27)*F27</f>
        <v>6186.4000000000005</v>
      </c>
      <c r="J27" s="31"/>
      <c r="K27" s="15"/>
      <c r="L27" s="25"/>
    </row>
    <row r="28" spans="1:12" s="16" customFormat="1" x14ac:dyDescent="0.2">
      <c r="A28" s="27">
        <f>IF(G28&lt;&gt;"",1+MAX($A$10:A27),"")</f>
        <v>13</v>
      </c>
      <c r="B28" s="27"/>
      <c r="C28" s="49" t="s">
        <v>70</v>
      </c>
      <c r="D28" s="41">
        <v>289</v>
      </c>
      <c r="E28" s="51">
        <v>0.1</v>
      </c>
      <c r="F28" s="52">
        <f t="shared" si="16"/>
        <v>317.90000000000003</v>
      </c>
      <c r="G28" s="53" t="s">
        <v>29</v>
      </c>
      <c r="H28" s="54">
        <v>8</v>
      </c>
      <c r="I28" s="55">
        <f t="shared" si="17"/>
        <v>2543.2000000000003</v>
      </c>
      <c r="J28" s="31"/>
      <c r="K28" s="15"/>
      <c r="L28" s="25"/>
    </row>
    <row r="29" spans="1:12" s="16" customFormat="1" x14ac:dyDescent="0.2">
      <c r="A29" s="27">
        <f>IF(G29&lt;&gt;"",1+MAX($A$10:A28),"")</f>
        <v>14</v>
      </c>
      <c r="B29" s="27"/>
      <c r="C29" s="49" t="s">
        <v>42</v>
      </c>
      <c r="D29" s="41">
        <v>1643.3000000000002</v>
      </c>
      <c r="E29" s="51">
        <v>0.1</v>
      </c>
      <c r="F29" s="52">
        <f t="shared" ref="F29" si="18">D29*(1+E29)</f>
        <v>1807.6300000000003</v>
      </c>
      <c r="G29" s="53" t="s">
        <v>29</v>
      </c>
      <c r="H29" s="54">
        <v>4</v>
      </c>
      <c r="I29" s="55">
        <f t="shared" ref="I29" si="19">(H29)*F29</f>
        <v>7230.5200000000013</v>
      </c>
      <c r="J29" s="31"/>
      <c r="K29" s="15"/>
      <c r="L29" s="25"/>
    </row>
    <row r="30" spans="1:12" s="16" customFormat="1" x14ac:dyDescent="0.2">
      <c r="A30" s="27">
        <f>IF(G30&lt;&gt;"",1+MAX($A$10:A29),"")</f>
        <v>15</v>
      </c>
      <c r="B30" s="27"/>
      <c r="C30" s="49" t="s">
        <v>89</v>
      </c>
      <c r="D30" s="41">
        <v>1740</v>
      </c>
      <c r="E30" s="51">
        <v>0.1</v>
      </c>
      <c r="F30" s="52">
        <f t="shared" ref="F30" si="20">D30*(1+E30)</f>
        <v>1914.0000000000002</v>
      </c>
      <c r="G30" s="53" t="s">
        <v>29</v>
      </c>
      <c r="H30" s="54">
        <v>4</v>
      </c>
      <c r="I30" s="55">
        <f t="shared" ref="I30" si="21">(H30)*F30</f>
        <v>7656.0000000000009</v>
      </c>
      <c r="J30" s="31"/>
      <c r="K30" s="15"/>
      <c r="L30" s="25"/>
    </row>
    <row r="31" spans="1:12" s="16" customFormat="1" x14ac:dyDescent="0.2">
      <c r="A31" s="27" t="str">
        <f>IF(G31&lt;&gt;"",1+MAX($A$10:A30),"")</f>
        <v/>
      </c>
      <c r="B31" s="27"/>
      <c r="C31" s="48" t="s">
        <v>71</v>
      </c>
      <c r="D31" s="41"/>
      <c r="E31" s="51"/>
      <c r="F31" s="52"/>
      <c r="G31" s="53"/>
      <c r="H31" s="54"/>
      <c r="I31" s="55"/>
      <c r="J31" s="31"/>
      <c r="K31" s="15"/>
      <c r="L31" s="25"/>
    </row>
    <row r="32" spans="1:12" s="16" customFormat="1" x14ac:dyDescent="0.2">
      <c r="A32" s="27">
        <f>IF(G32&lt;&gt;"",1+MAX($A$10:A31),"")</f>
        <v>16</v>
      </c>
      <c r="B32" s="27"/>
      <c r="C32" s="49" t="s">
        <v>72</v>
      </c>
      <c r="D32" s="56">
        <v>4442.6000000000004</v>
      </c>
      <c r="E32" s="51">
        <v>0.1</v>
      </c>
      <c r="F32" s="52">
        <f t="shared" ref="F32:F36" si="22">D32*(1+E32)</f>
        <v>4886.8600000000006</v>
      </c>
      <c r="G32" s="53" t="s">
        <v>29</v>
      </c>
      <c r="H32" s="54">
        <v>3</v>
      </c>
      <c r="I32" s="55">
        <f t="shared" ref="I32:I36" si="23">(H32)*F32</f>
        <v>14660.580000000002</v>
      </c>
      <c r="J32" s="31"/>
      <c r="K32" s="15"/>
      <c r="L32" s="25"/>
    </row>
    <row r="33" spans="1:12" s="16" customFormat="1" x14ac:dyDescent="0.2">
      <c r="A33" s="27">
        <f>IF(G33&lt;&gt;"",1+MAX($A$10:A32),"")</f>
        <v>17</v>
      </c>
      <c r="B33" s="27"/>
      <c r="C33" s="49" t="s">
        <v>73</v>
      </c>
      <c r="D33" s="41">
        <v>1643.3000000000002</v>
      </c>
      <c r="E33" s="51">
        <v>0.1</v>
      </c>
      <c r="F33" s="52">
        <f t="shared" si="22"/>
        <v>1807.6300000000003</v>
      </c>
      <c r="G33" s="53" t="s">
        <v>29</v>
      </c>
      <c r="H33" s="54">
        <v>3</v>
      </c>
      <c r="I33" s="55">
        <f t="shared" si="23"/>
        <v>5422.8900000000012</v>
      </c>
      <c r="J33" s="31"/>
      <c r="K33" s="15"/>
      <c r="L33" s="25"/>
    </row>
    <row r="34" spans="1:12" s="16" customFormat="1" x14ac:dyDescent="0.2">
      <c r="A34" s="27">
        <f>IF(G34&lt;&gt;"",1+MAX($A$10:A33),"")</f>
        <v>18</v>
      </c>
      <c r="B34" s="27"/>
      <c r="C34" s="49" t="s">
        <v>74</v>
      </c>
      <c r="D34" s="41">
        <v>1406</v>
      </c>
      <c r="E34" s="51">
        <v>0.1</v>
      </c>
      <c r="F34" s="52">
        <f t="shared" si="22"/>
        <v>1546.6000000000001</v>
      </c>
      <c r="G34" s="53" t="s">
        <v>29</v>
      </c>
      <c r="H34" s="54">
        <v>7.5</v>
      </c>
      <c r="I34" s="55">
        <f t="shared" si="23"/>
        <v>11599.500000000002</v>
      </c>
      <c r="J34" s="31"/>
      <c r="K34" s="15"/>
      <c r="L34" s="25"/>
    </row>
    <row r="35" spans="1:12" s="16" customFormat="1" x14ac:dyDescent="0.2">
      <c r="A35" s="27" t="str">
        <f>IF(G35&lt;&gt;"",1+MAX($A$10:A34),"")</f>
        <v/>
      </c>
      <c r="B35" s="27"/>
      <c r="C35" s="48" t="s">
        <v>43</v>
      </c>
      <c r="D35" s="41"/>
      <c r="E35" s="51"/>
      <c r="F35" s="52"/>
      <c r="G35" s="53"/>
      <c r="H35" s="54"/>
      <c r="I35" s="55"/>
      <c r="J35" s="31"/>
      <c r="K35" s="15"/>
      <c r="L35" s="25"/>
    </row>
    <row r="36" spans="1:12" s="16" customFormat="1" x14ac:dyDescent="0.2">
      <c r="A36" s="27">
        <f>IF(G36&lt;&gt;"",1+MAX($A$10:A35),"")</f>
        <v>19</v>
      </c>
      <c r="B36" s="27"/>
      <c r="C36" s="49" t="s">
        <v>75</v>
      </c>
      <c r="D36" s="56">
        <v>1475.3000000000002</v>
      </c>
      <c r="E36" s="51">
        <v>0.1</v>
      </c>
      <c r="F36" s="52">
        <f t="shared" si="22"/>
        <v>1622.8300000000004</v>
      </c>
      <c r="G36" s="53" t="s">
        <v>29</v>
      </c>
      <c r="H36" s="54">
        <v>5.5</v>
      </c>
      <c r="I36" s="55">
        <f t="shared" si="23"/>
        <v>8925.5650000000023</v>
      </c>
      <c r="J36" s="31"/>
      <c r="K36" s="15"/>
      <c r="L36" s="25"/>
    </row>
    <row r="37" spans="1:12" s="16" customFormat="1" x14ac:dyDescent="0.2">
      <c r="A37" s="27">
        <f>IF(G37&lt;&gt;"",1+MAX($A$10:A36),"")</f>
        <v>20</v>
      </c>
      <c r="B37" s="27"/>
      <c r="C37" s="49" t="s">
        <v>76</v>
      </c>
      <c r="D37" s="41">
        <v>692</v>
      </c>
      <c r="E37" s="51">
        <v>0.1</v>
      </c>
      <c r="F37" s="52">
        <f t="shared" ref="F37" si="24">D37*(1+E37)</f>
        <v>761.2</v>
      </c>
      <c r="G37" s="53" t="s">
        <v>8</v>
      </c>
      <c r="H37" s="54">
        <v>6</v>
      </c>
      <c r="I37" s="55">
        <f t="shared" ref="I37" si="25">(H37)*F37</f>
        <v>4567.2000000000007</v>
      </c>
      <c r="J37" s="31"/>
      <c r="K37" s="15"/>
      <c r="L37" s="25"/>
    </row>
    <row r="38" spans="1:12" s="16" customFormat="1" x14ac:dyDescent="0.2">
      <c r="A38" s="27" t="str">
        <f>IF(G38&lt;&gt;"",1+MAX($A$10:A37),"")</f>
        <v/>
      </c>
      <c r="B38" s="27"/>
      <c r="C38" s="48" t="s">
        <v>84</v>
      </c>
      <c r="D38" s="41"/>
      <c r="E38" s="51"/>
      <c r="F38" s="52"/>
      <c r="G38" s="53"/>
      <c r="H38" s="54"/>
      <c r="I38" s="55"/>
      <c r="J38" s="31"/>
      <c r="K38" s="15"/>
      <c r="L38" s="25"/>
    </row>
    <row r="39" spans="1:12" s="16" customFormat="1" x14ac:dyDescent="0.2">
      <c r="A39" s="27">
        <f>IF(G39&lt;&gt;"",1+MAX($A$10:A38),"")</f>
        <v>21</v>
      </c>
      <c r="B39" s="27"/>
      <c r="C39" s="49" t="s">
        <v>82</v>
      </c>
      <c r="D39" s="41">
        <v>5</v>
      </c>
      <c r="E39" s="51">
        <v>0.1</v>
      </c>
      <c r="F39" s="52">
        <f t="shared" ref="F39:F40" si="26">D39*(1+E39)</f>
        <v>5.5</v>
      </c>
      <c r="G39" s="53" t="s">
        <v>85</v>
      </c>
      <c r="H39" s="54">
        <v>150</v>
      </c>
      <c r="I39" s="55">
        <f t="shared" ref="I39:I40" si="27">(H39)*F39</f>
        <v>825</v>
      </c>
      <c r="J39" s="31"/>
      <c r="K39" s="15"/>
      <c r="L39" s="25"/>
    </row>
    <row r="40" spans="1:12" s="16" customFormat="1" x14ac:dyDescent="0.2">
      <c r="A40" s="27">
        <f>IF(G40&lt;&gt;"",1+MAX($A$10:A39),"")</f>
        <v>22</v>
      </c>
      <c r="B40" s="27"/>
      <c r="C40" s="49" t="s">
        <v>83</v>
      </c>
      <c r="D40" s="41">
        <v>39.869999999999997</v>
      </c>
      <c r="E40" s="51">
        <v>0.1</v>
      </c>
      <c r="F40" s="52">
        <f t="shared" si="26"/>
        <v>43.856999999999999</v>
      </c>
      <c r="G40" s="53" t="s">
        <v>8</v>
      </c>
      <c r="H40" s="54">
        <v>45</v>
      </c>
      <c r="I40" s="55">
        <f t="shared" si="27"/>
        <v>1973.5650000000001</v>
      </c>
      <c r="J40" s="31"/>
      <c r="K40" s="15"/>
      <c r="L40" s="25"/>
    </row>
    <row r="41" spans="1:12" s="16" customFormat="1" x14ac:dyDescent="0.2">
      <c r="A41" s="27" t="str">
        <f>IF(G41&lt;&gt;"",1+MAX($A$10:A40),"")</f>
        <v/>
      </c>
      <c r="B41" s="27"/>
      <c r="C41" s="48" t="s">
        <v>44</v>
      </c>
      <c r="D41" s="41"/>
      <c r="E41" s="51"/>
      <c r="F41" s="52"/>
      <c r="G41" s="53"/>
      <c r="H41" s="54"/>
      <c r="I41" s="55"/>
      <c r="J41" s="31"/>
      <c r="K41" s="15"/>
      <c r="L41" s="25"/>
    </row>
    <row r="42" spans="1:12" s="16" customFormat="1" x14ac:dyDescent="0.2">
      <c r="A42" s="27">
        <f>IF(G42&lt;&gt;"",1+MAX($A$10:A41),"")</f>
        <v>23</v>
      </c>
      <c r="B42" s="27"/>
      <c r="C42" s="49" t="s">
        <v>77</v>
      </c>
      <c r="D42" s="41">
        <v>8.3000000000000007</v>
      </c>
      <c r="E42" s="51">
        <v>0.1</v>
      </c>
      <c r="F42" s="52">
        <f t="shared" ref="F42:F44" si="28">D42*(1+E42)</f>
        <v>9.1300000000000008</v>
      </c>
      <c r="G42" s="53" t="s">
        <v>8</v>
      </c>
      <c r="H42" s="54">
        <v>125</v>
      </c>
      <c r="I42" s="55">
        <f t="shared" ref="I42:I44" si="29">(H42)*F42</f>
        <v>1141.25</v>
      </c>
      <c r="J42" s="31"/>
      <c r="K42" s="15"/>
      <c r="L42" s="25"/>
    </row>
    <row r="43" spans="1:12" s="16" customFormat="1" x14ac:dyDescent="0.2">
      <c r="A43" s="27">
        <f>IF(G43&lt;&gt;"",1+MAX($A$10:A42),"")</f>
        <v>24</v>
      </c>
      <c r="B43" s="27"/>
      <c r="C43" s="49" t="s">
        <v>78</v>
      </c>
      <c r="D43" s="41">
        <v>4.83</v>
      </c>
      <c r="E43" s="51">
        <v>0.1</v>
      </c>
      <c r="F43" s="52">
        <f t="shared" si="28"/>
        <v>5.3130000000000006</v>
      </c>
      <c r="G43" s="53" t="s">
        <v>8</v>
      </c>
      <c r="H43" s="54">
        <v>125</v>
      </c>
      <c r="I43" s="55">
        <f t="shared" si="29"/>
        <v>664.12500000000011</v>
      </c>
      <c r="J43" s="31"/>
      <c r="K43" s="15"/>
      <c r="L43" s="25"/>
    </row>
    <row r="44" spans="1:12" s="16" customFormat="1" x14ac:dyDescent="0.2">
      <c r="A44" s="27">
        <f>IF(G44&lt;&gt;"",1+MAX($A$10:A43),"")</f>
        <v>25</v>
      </c>
      <c r="B44" s="27"/>
      <c r="C44" s="49" t="s">
        <v>79</v>
      </c>
      <c r="D44" s="41">
        <v>1</v>
      </c>
      <c r="E44" s="51">
        <v>0</v>
      </c>
      <c r="F44" s="52">
        <f t="shared" si="28"/>
        <v>1</v>
      </c>
      <c r="G44" s="53" t="s">
        <v>18</v>
      </c>
      <c r="H44" s="54">
        <v>350</v>
      </c>
      <c r="I44" s="55">
        <f t="shared" si="29"/>
        <v>350</v>
      </c>
      <c r="J44" s="31"/>
      <c r="K44" s="15"/>
      <c r="L44" s="25"/>
    </row>
    <row r="45" spans="1:12" s="16" customFormat="1" x14ac:dyDescent="0.2">
      <c r="A45" s="27">
        <f>IF(G45&lt;&gt;"",1+MAX($A$10:A44),"")</f>
        <v>26</v>
      </c>
      <c r="B45" s="27"/>
      <c r="C45" s="49" t="s">
        <v>80</v>
      </c>
      <c r="D45" s="41">
        <v>12.59</v>
      </c>
      <c r="E45" s="51">
        <v>0.1</v>
      </c>
      <c r="F45" s="52">
        <f t="shared" ref="F45" si="30">D45*(1+E45)</f>
        <v>13.849</v>
      </c>
      <c r="G45" s="53" t="s">
        <v>8</v>
      </c>
      <c r="H45" s="54">
        <v>125</v>
      </c>
      <c r="I45" s="55">
        <f t="shared" ref="I45" si="31">(H45)*F45</f>
        <v>1731.125</v>
      </c>
      <c r="J45" s="31"/>
      <c r="K45" s="15"/>
      <c r="L45" s="25"/>
    </row>
    <row r="46" spans="1:12" s="16" customFormat="1" x14ac:dyDescent="0.2">
      <c r="A46" s="27">
        <f>IF(G46&lt;&gt;"",1+MAX($A$10:A45),"")</f>
        <v>27</v>
      </c>
      <c r="B46" s="27"/>
      <c r="C46" s="49" t="s">
        <v>81</v>
      </c>
      <c r="D46" s="41">
        <v>1</v>
      </c>
      <c r="E46" s="51">
        <v>0</v>
      </c>
      <c r="F46" s="52">
        <f t="shared" ref="F46:F48" si="32">D46*(1+E46)</f>
        <v>1</v>
      </c>
      <c r="G46" s="53" t="s">
        <v>18</v>
      </c>
      <c r="H46" s="54">
        <v>150</v>
      </c>
      <c r="I46" s="55">
        <f t="shared" ref="I46:I48" si="33">(H46)*F46</f>
        <v>150</v>
      </c>
      <c r="J46" s="31"/>
      <c r="K46" s="15"/>
      <c r="L46" s="25"/>
    </row>
    <row r="47" spans="1:12" s="16" customFormat="1" x14ac:dyDescent="0.2">
      <c r="A47" s="27">
        <f>IF(G47&lt;&gt;"",1+MAX($A$10:A46),"")</f>
        <v>28</v>
      </c>
      <c r="B47" s="27"/>
      <c r="C47" s="49" t="s">
        <v>46</v>
      </c>
      <c r="D47" s="41">
        <v>1</v>
      </c>
      <c r="E47" s="51">
        <v>0</v>
      </c>
      <c r="F47" s="52">
        <f t="shared" si="32"/>
        <v>1</v>
      </c>
      <c r="G47" s="53" t="s">
        <v>18</v>
      </c>
      <c r="H47" s="54">
        <v>200</v>
      </c>
      <c r="I47" s="55">
        <f t="shared" si="33"/>
        <v>200</v>
      </c>
      <c r="J47" s="31"/>
      <c r="K47" s="15"/>
      <c r="L47" s="25"/>
    </row>
    <row r="48" spans="1:12" s="16" customFormat="1" x14ac:dyDescent="0.2">
      <c r="A48" s="27">
        <f>IF(G48&lt;&gt;"",1+MAX($A$10:A47),"")</f>
        <v>29</v>
      </c>
      <c r="B48" s="27"/>
      <c r="C48" s="49" t="s">
        <v>45</v>
      </c>
      <c r="D48" s="41">
        <v>62.84</v>
      </c>
      <c r="E48" s="51">
        <v>0.1</v>
      </c>
      <c r="F48" s="52">
        <f t="shared" si="32"/>
        <v>69.124000000000009</v>
      </c>
      <c r="G48" s="53" t="s">
        <v>8</v>
      </c>
      <c r="H48" s="54">
        <v>125</v>
      </c>
      <c r="I48" s="55">
        <f t="shared" si="33"/>
        <v>8640.5000000000018</v>
      </c>
      <c r="J48" s="31"/>
      <c r="K48" s="15"/>
      <c r="L48" s="25"/>
    </row>
    <row r="49" spans="1:12" s="16" customFormat="1" x14ac:dyDescent="0.2">
      <c r="A49" s="24"/>
      <c r="B49" s="50" t="s">
        <v>47</v>
      </c>
      <c r="C49" s="47" t="s">
        <v>48</v>
      </c>
      <c r="D49" s="14"/>
      <c r="E49" s="17"/>
      <c r="F49" s="17"/>
      <c r="G49" s="17"/>
      <c r="H49" s="17"/>
      <c r="I49" s="17"/>
      <c r="J49" s="18">
        <f>SUM(I50:I56)</f>
        <v>15367.797500000004</v>
      </c>
      <c r="K49" s="15"/>
    </row>
    <row r="50" spans="1:12" s="16" customFormat="1" x14ac:dyDescent="0.2">
      <c r="A50" s="27">
        <f>IF(G50&lt;&gt;"",1+MAX($A$10:A49),"")</f>
        <v>30</v>
      </c>
      <c r="B50" s="27"/>
      <c r="C50" s="49" t="s">
        <v>87</v>
      </c>
      <c r="D50" s="41">
        <v>1993.3000000000002</v>
      </c>
      <c r="E50" s="51">
        <v>0.1</v>
      </c>
      <c r="F50" s="52">
        <f t="shared" ref="F50" si="34">D50*(1+E50)</f>
        <v>2192.6300000000006</v>
      </c>
      <c r="G50" s="53" t="s">
        <v>29</v>
      </c>
      <c r="H50" s="54">
        <v>2.5</v>
      </c>
      <c r="I50" s="55">
        <f t="shared" ref="I50" si="35">(H50)*F50</f>
        <v>5481.5750000000016</v>
      </c>
      <c r="J50" s="31"/>
      <c r="K50" s="15"/>
      <c r="L50" s="25"/>
    </row>
    <row r="51" spans="1:12" s="16" customFormat="1" x14ac:dyDescent="0.2">
      <c r="A51" s="27">
        <f>IF(G51&lt;&gt;"",1+MAX($A$10:A50),"")</f>
        <v>31</v>
      </c>
      <c r="B51" s="27"/>
      <c r="C51" s="49" t="s">
        <v>86</v>
      </c>
      <c r="D51" s="41">
        <f>D33</f>
        <v>1643.3000000000002</v>
      </c>
      <c r="E51" s="51">
        <v>0.1</v>
      </c>
      <c r="F51" s="52">
        <f t="shared" ref="F51" si="36">D51*(1+E51)</f>
        <v>1807.6300000000003</v>
      </c>
      <c r="G51" s="53" t="s">
        <v>29</v>
      </c>
      <c r="H51" s="54">
        <v>0.75</v>
      </c>
      <c r="I51" s="55">
        <f t="shared" ref="I51" si="37">(H51)*F51</f>
        <v>1355.7225000000003</v>
      </c>
      <c r="J51" s="31"/>
      <c r="K51" s="15"/>
      <c r="L51" s="25"/>
    </row>
    <row r="52" spans="1:12" s="16" customFormat="1" x14ac:dyDescent="0.2">
      <c r="A52" s="27" t="str">
        <f>IF(G52&lt;&gt;"",1+MAX($A$10:A51),"")</f>
        <v/>
      </c>
      <c r="B52" s="27"/>
      <c r="C52" s="48" t="s">
        <v>53</v>
      </c>
      <c r="D52" s="41"/>
      <c r="E52" s="51"/>
      <c r="F52" s="52"/>
      <c r="G52" s="53"/>
      <c r="H52" s="54"/>
      <c r="I52" s="55"/>
      <c r="J52" s="31"/>
      <c r="K52" s="15"/>
      <c r="L52" s="25"/>
    </row>
    <row r="53" spans="1:12" s="16" customFormat="1" x14ac:dyDescent="0.2">
      <c r="A53" s="27">
        <f>IF(G53&lt;&gt;"",1+MAX($A$10:A52),"")</f>
        <v>32</v>
      </c>
      <c r="B53" s="27"/>
      <c r="C53" s="49" t="s">
        <v>49</v>
      </c>
      <c r="D53" s="41">
        <v>1740</v>
      </c>
      <c r="E53" s="51">
        <v>0.1</v>
      </c>
      <c r="F53" s="52">
        <f t="shared" ref="F53:F56" si="38">D53*(1+E53)</f>
        <v>1914.0000000000002</v>
      </c>
      <c r="G53" s="53" t="s">
        <v>29</v>
      </c>
      <c r="H53" s="54">
        <v>3.5</v>
      </c>
      <c r="I53" s="55">
        <f t="shared" ref="I53:I56" si="39">(H53)*F53</f>
        <v>6699.0000000000009</v>
      </c>
      <c r="J53" s="31"/>
      <c r="K53" s="15"/>
      <c r="L53" s="25"/>
    </row>
    <row r="54" spans="1:12" s="16" customFormat="1" x14ac:dyDescent="0.2">
      <c r="A54" s="27">
        <f>IF(G54&lt;&gt;"",1+MAX($A$10:A53),"")</f>
        <v>33</v>
      </c>
      <c r="B54" s="27"/>
      <c r="C54" s="49" t="s">
        <v>50</v>
      </c>
      <c r="D54" s="41">
        <v>180</v>
      </c>
      <c r="E54" s="51">
        <v>0.1</v>
      </c>
      <c r="F54" s="52">
        <f t="shared" si="38"/>
        <v>198.00000000000003</v>
      </c>
      <c r="G54" s="53" t="s">
        <v>29</v>
      </c>
      <c r="H54" s="54">
        <v>2.5</v>
      </c>
      <c r="I54" s="55">
        <f t="shared" si="39"/>
        <v>495.00000000000006</v>
      </c>
      <c r="J54" s="31"/>
      <c r="K54" s="15"/>
      <c r="L54" s="25"/>
    </row>
    <row r="55" spans="1:12" s="16" customFormat="1" x14ac:dyDescent="0.2">
      <c r="A55" s="27">
        <f>IF(G55&lt;&gt;"",1+MAX($A$10:A54),"")</f>
        <v>34</v>
      </c>
      <c r="B55" s="27"/>
      <c r="C55" s="49" t="s">
        <v>51</v>
      </c>
      <c r="D55" s="41">
        <v>90</v>
      </c>
      <c r="E55" s="51">
        <v>0.1</v>
      </c>
      <c r="F55" s="52">
        <f t="shared" si="38"/>
        <v>99.000000000000014</v>
      </c>
      <c r="G55" s="53" t="s">
        <v>8</v>
      </c>
      <c r="H55" s="54">
        <v>8</v>
      </c>
      <c r="I55" s="55">
        <f t="shared" si="39"/>
        <v>792.00000000000011</v>
      </c>
      <c r="J55" s="31"/>
      <c r="K55" s="15"/>
      <c r="L55" s="25"/>
    </row>
    <row r="56" spans="1:12" s="16" customFormat="1" x14ac:dyDescent="0.2">
      <c r="A56" s="27">
        <f>IF(G56&lt;&gt;"",1+MAX($A$10:A55),"")</f>
        <v>35</v>
      </c>
      <c r="B56" s="27"/>
      <c r="C56" s="49" t="s">
        <v>52</v>
      </c>
      <c r="D56" s="41">
        <v>90</v>
      </c>
      <c r="E56" s="51">
        <v>0.1</v>
      </c>
      <c r="F56" s="52">
        <f t="shared" si="38"/>
        <v>99.000000000000014</v>
      </c>
      <c r="G56" s="53" t="s">
        <v>8</v>
      </c>
      <c r="H56" s="54">
        <v>5.5</v>
      </c>
      <c r="I56" s="55">
        <f t="shared" si="39"/>
        <v>544.50000000000011</v>
      </c>
      <c r="J56" s="31"/>
      <c r="K56" s="15"/>
      <c r="L56" s="25"/>
    </row>
    <row r="57" spans="1:12" s="16" customFormat="1" x14ac:dyDescent="0.2">
      <c r="A57" s="24"/>
      <c r="B57" s="50" t="s">
        <v>38</v>
      </c>
      <c r="C57" s="47" t="s">
        <v>39</v>
      </c>
      <c r="D57" s="14"/>
      <c r="E57" s="17"/>
      <c r="F57" s="17"/>
      <c r="G57" s="17"/>
      <c r="H57" s="17"/>
      <c r="I57" s="17"/>
      <c r="J57" s="18">
        <f>SUM(I59:I64)</f>
        <v>20950</v>
      </c>
      <c r="K57" s="15"/>
    </row>
    <row r="58" spans="1:12" s="16" customFormat="1" x14ac:dyDescent="0.2">
      <c r="A58" s="27"/>
      <c r="B58" s="27"/>
      <c r="C58" s="48" t="s">
        <v>40</v>
      </c>
      <c r="D58" s="41"/>
      <c r="E58" s="51"/>
      <c r="F58" s="52"/>
      <c r="G58" s="53"/>
      <c r="H58" s="54"/>
      <c r="I58" s="55"/>
      <c r="J58" s="31"/>
      <c r="K58" s="15"/>
      <c r="L58" s="25"/>
    </row>
    <row r="59" spans="1:12" s="16" customFormat="1" x14ac:dyDescent="0.2">
      <c r="A59" s="27">
        <f>IF(G59&lt;&gt;"",1+MAX($A$10:A58),"")</f>
        <v>36</v>
      </c>
      <c r="B59" s="27"/>
      <c r="C59" s="49" t="s">
        <v>90</v>
      </c>
      <c r="D59" s="41">
        <v>10</v>
      </c>
      <c r="E59" s="51">
        <v>0</v>
      </c>
      <c r="F59" s="52">
        <f t="shared" ref="F59:F63" si="40">D59*(1+E59)</f>
        <v>10</v>
      </c>
      <c r="G59" s="53" t="s">
        <v>18</v>
      </c>
      <c r="H59" s="54">
        <v>950</v>
      </c>
      <c r="I59" s="55">
        <f t="shared" ref="I59:I63" si="41">(H59)*F59</f>
        <v>9500</v>
      </c>
      <c r="J59" s="31"/>
      <c r="K59" s="15"/>
      <c r="L59" s="25"/>
    </row>
    <row r="60" spans="1:12" s="16" customFormat="1" x14ac:dyDescent="0.2">
      <c r="A60" s="27">
        <f>IF(G60&lt;&gt;"",1+MAX($A$10:A59),"")</f>
        <v>37</v>
      </c>
      <c r="B60" s="27"/>
      <c r="C60" s="49" t="s">
        <v>91</v>
      </c>
      <c r="D60" s="41">
        <v>3</v>
      </c>
      <c r="E60" s="51">
        <v>0</v>
      </c>
      <c r="F60" s="52">
        <f t="shared" si="40"/>
        <v>3</v>
      </c>
      <c r="G60" s="53" t="s">
        <v>18</v>
      </c>
      <c r="H60" s="54">
        <v>1650</v>
      </c>
      <c r="I60" s="55">
        <f t="shared" si="41"/>
        <v>4950</v>
      </c>
      <c r="J60" s="31"/>
      <c r="K60" s="15"/>
      <c r="L60" s="25"/>
    </row>
    <row r="61" spans="1:12" s="16" customFormat="1" x14ac:dyDescent="0.2">
      <c r="A61" s="27">
        <f>IF(G61&lt;&gt;"",1+MAX($A$10:A60),"")</f>
        <v>38</v>
      </c>
      <c r="B61" s="27"/>
      <c r="C61" s="49" t="s">
        <v>92</v>
      </c>
      <c r="D61" s="41">
        <v>1</v>
      </c>
      <c r="E61" s="51">
        <v>0</v>
      </c>
      <c r="F61" s="52">
        <f t="shared" si="40"/>
        <v>1</v>
      </c>
      <c r="G61" s="53" t="s">
        <v>18</v>
      </c>
      <c r="H61" s="54">
        <v>1050</v>
      </c>
      <c r="I61" s="55">
        <f t="shared" si="41"/>
        <v>1050</v>
      </c>
      <c r="J61" s="31"/>
      <c r="K61" s="15"/>
      <c r="L61" s="25"/>
    </row>
    <row r="62" spans="1:12" s="16" customFormat="1" x14ac:dyDescent="0.2">
      <c r="A62" s="27" t="str">
        <f>IF(G62&lt;&gt;"",1+MAX($A$10:A61),"")</f>
        <v/>
      </c>
      <c r="B62" s="27"/>
      <c r="C62" s="48" t="s">
        <v>41</v>
      </c>
      <c r="D62" s="41"/>
      <c r="E62" s="51"/>
      <c r="F62" s="52"/>
      <c r="G62" s="53"/>
      <c r="H62" s="54"/>
      <c r="I62" s="55"/>
      <c r="J62" s="31"/>
      <c r="K62" s="15"/>
      <c r="L62" s="25"/>
    </row>
    <row r="63" spans="1:12" s="16" customFormat="1" x14ac:dyDescent="0.2">
      <c r="A63" s="27">
        <f>IF(G63&lt;&gt;"",1+MAX($A$10:A62),"")</f>
        <v>39</v>
      </c>
      <c r="B63" s="27"/>
      <c r="C63" s="49" t="s">
        <v>93</v>
      </c>
      <c r="D63" s="41">
        <v>1</v>
      </c>
      <c r="E63" s="51">
        <v>0</v>
      </c>
      <c r="F63" s="52">
        <f t="shared" si="40"/>
        <v>1</v>
      </c>
      <c r="G63" s="53" t="s">
        <v>18</v>
      </c>
      <c r="H63" s="54">
        <v>250</v>
      </c>
      <c r="I63" s="55">
        <f t="shared" si="41"/>
        <v>250</v>
      </c>
      <c r="J63" s="31"/>
      <c r="K63" s="15"/>
      <c r="L63" s="25"/>
    </row>
    <row r="64" spans="1:12" s="16" customFormat="1" x14ac:dyDescent="0.2">
      <c r="A64" s="27">
        <f>IF(G64&lt;&gt;"",1+MAX($A$10:A63),"")</f>
        <v>40</v>
      </c>
      <c r="B64" s="27"/>
      <c r="C64" s="49" t="s">
        <v>94</v>
      </c>
      <c r="D64" s="41">
        <v>8</v>
      </c>
      <c r="E64" s="51">
        <v>0</v>
      </c>
      <c r="F64" s="52">
        <f t="shared" ref="F64" si="42">D64*(1+E64)</f>
        <v>8</v>
      </c>
      <c r="G64" s="53" t="s">
        <v>18</v>
      </c>
      <c r="H64" s="54">
        <v>650</v>
      </c>
      <c r="I64" s="55">
        <f t="shared" ref="I64" si="43">(H64)*F64</f>
        <v>5200</v>
      </c>
      <c r="J64" s="31"/>
      <c r="K64" s="15"/>
      <c r="L64" s="25"/>
    </row>
    <row r="65" spans="1:12" s="16" customFormat="1" x14ac:dyDescent="0.2">
      <c r="A65" s="24"/>
      <c r="B65" s="50" t="s">
        <v>30</v>
      </c>
      <c r="C65" s="47" t="s">
        <v>31</v>
      </c>
      <c r="D65" s="57"/>
      <c r="E65" s="17"/>
      <c r="F65" s="17"/>
      <c r="G65" s="17"/>
      <c r="H65" s="17"/>
      <c r="I65" s="17"/>
      <c r="J65" s="18">
        <f>SUM(I66:I71)</f>
        <v>27490.089</v>
      </c>
      <c r="K65" s="15"/>
    </row>
    <row r="66" spans="1:12" s="16" customFormat="1" x14ac:dyDescent="0.2">
      <c r="A66" s="27" t="str">
        <f>IF(G66&lt;&gt;"",1+MAX($A$10:A65),"")</f>
        <v/>
      </c>
      <c r="B66" s="27"/>
      <c r="C66" s="48" t="s">
        <v>32</v>
      </c>
      <c r="D66" s="41"/>
      <c r="E66" s="51"/>
      <c r="F66" s="52"/>
      <c r="G66" s="53"/>
      <c r="H66" s="54"/>
      <c r="I66" s="55"/>
      <c r="J66" s="31"/>
      <c r="K66" s="15"/>
      <c r="L66" s="25"/>
    </row>
    <row r="67" spans="1:12" s="16" customFormat="1" x14ac:dyDescent="0.2">
      <c r="A67" s="27">
        <f>IF(G67&lt;&gt;"",1+MAX($A$10:A66),"")</f>
        <v>41</v>
      </c>
      <c r="B67" s="27"/>
      <c r="C67" s="49" t="s">
        <v>33</v>
      </c>
      <c r="D67" s="41">
        <v>113</v>
      </c>
      <c r="E67" s="51">
        <v>0.1</v>
      </c>
      <c r="F67" s="52">
        <f t="shared" ref="F67:F69" si="44">D67*(1+E67)</f>
        <v>124.30000000000001</v>
      </c>
      <c r="G67" s="53" t="s">
        <v>29</v>
      </c>
      <c r="H67" s="54">
        <v>12</v>
      </c>
      <c r="I67" s="55">
        <f t="shared" ref="I67:I69" si="45">(H67)*F67</f>
        <v>1491.6000000000001</v>
      </c>
      <c r="J67" s="31"/>
      <c r="K67" s="15"/>
      <c r="L67" s="25"/>
    </row>
    <row r="68" spans="1:12" s="16" customFormat="1" x14ac:dyDescent="0.2">
      <c r="A68" s="27">
        <f>IF(G68&lt;&gt;"",1+MAX($A$10:A67),"")</f>
        <v>42</v>
      </c>
      <c r="B68" s="27"/>
      <c r="C68" s="49" t="s">
        <v>34</v>
      </c>
      <c r="D68" s="41">
        <v>344</v>
      </c>
      <c r="E68" s="51">
        <v>0.1</v>
      </c>
      <c r="F68" s="52">
        <f t="shared" si="44"/>
        <v>378.40000000000003</v>
      </c>
      <c r="G68" s="53" t="s">
        <v>29</v>
      </c>
      <c r="H68" s="54">
        <v>5</v>
      </c>
      <c r="I68" s="55">
        <f t="shared" si="45"/>
        <v>1892.0000000000002</v>
      </c>
      <c r="J68" s="31"/>
      <c r="K68" s="15"/>
      <c r="L68" s="25"/>
    </row>
    <row r="69" spans="1:12" s="16" customFormat="1" x14ac:dyDescent="0.2">
      <c r="A69" s="27">
        <f>IF(G69&lt;&gt;"",1+MAX($A$10:A68),"")</f>
        <v>43</v>
      </c>
      <c r="B69" s="27"/>
      <c r="C69" s="49" t="s">
        <v>35</v>
      </c>
      <c r="D69" s="41">
        <v>562</v>
      </c>
      <c r="E69" s="51">
        <v>0.1</v>
      </c>
      <c r="F69" s="52">
        <f t="shared" si="44"/>
        <v>618.20000000000005</v>
      </c>
      <c r="G69" s="53" t="s">
        <v>29</v>
      </c>
      <c r="H69" s="54">
        <v>11</v>
      </c>
      <c r="I69" s="55">
        <f t="shared" si="45"/>
        <v>6800.2000000000007</v>
      </c>
      <c r="J69" s="31"/>
      <c r="K69" s="15"/>
      <c r="L69" s="25"/>
    </row>
    <row r="70" spans="1:12" s="16" customFormat="1" x14ac:dyDescent="0.2">
      <c r="A70" s="27" t="str">
        <f>IF(G70&lt;&gt;"",1+MAX($A$10:A69),"")</f>
        <v/>
      </c>
      <c r="B70" s="27"/>
      <c r="C70" s="48" t="s">
        <v>36</v>
      </c>
      <c r="D70" s="41"/>
      <c r="E70" s="51"/>
      <c r="F70" s="52"/>
      <c r="G70" s="53"/>
      <c r="H70" s="54"/>
      <c r="I70" s="55"/>
      <c r="J70" s="31"/>
      <c r="K70" s="15"/>
      <c r="L70" s="25"/>
    </row>
    <row r="71" spans="1:12" s="16" customFormat="1" ht="31.5" x14ac:dyDescent="0.2">
      <c r="A71" s="27">
        <f>IF(G71&lt;&gt;"",1+MAX($A$10:A70),"")</f>
        <v>44</v>
      </c>
      <c r="B71" s="27"/>
      <c r="C71" s="49" t="s">
        <v>37</v>
      </c>
      <c r="D71" s="41">
        <f>1019+6472.9</f>
        <v>7491.9</v>
      </c>
      <c r="E71" s="51">
        <v>0.1</v>
      </c>
      <c r="F71" s="52">
        <f t="shared" ref="F71" si="46">D71*(1+E71)</f>
        <v>8241.09</v>
      </c>
      <c r="G71" s="53" t="s">
        <v>29</v>
      </c>
      <c r="H71" s="54">
        <v>2.1</v>
      </c>
      <c r="I71" s="55">
        <f t="shared" ref="I71" si="47">(H71)*F71</f>
        <v>17306.289000000001</v>
      </c>
      <c r="J71" s="31"/>
      <c r="K71" s="15"/>
      <c r="L71" s="25"/>
    </row>
    <row r="72" spans="1:12" s="16" customFormat="1" x14ac:dyDescent="0.2">
      <c r="A72" s="24"/>
      <c r="B72" s="50" t="s">
        <v>55</v>
      </c>
      <c r="C72" s="47" t="s">
        <v>54</v>
      </c>
      <c r="D72" s="14"/>
      <c r="E72" s="17"/>
      <c r="F72" s="17"/>
      <c r="G72" s="17"/>
      <c r="H72" s="17"/>
      <c r="I72" s="17"/>
      <c r="J72" s="18">
        <f>SUM(I73:I74)</f>
        <v>3426.75</v>
      </c>
      <c r="K72" s="15"/>
    </row>
    <row r="73" spans="1:12" s="16" customFormat="1" x14ac:dyDescent="0.2">
      <c r="A73" s="27">
        <f>IF(G73&lt;&gt;"",1+MAX($A$10:A72),"")</f>
        <v>45</v>
      </c>
      <c r="B73" s="27"/>
      <c r="C73" s="49" t="s">
        <v>95</v>
      </c>
      <c r="D73" s="41">
        <v>1</v>
      </c>
      <c r="E73" s="51">
        <v>0</v>
      </c>
      <c r="F73" s="52">
        <f t="shared" ref="F73" si="48">D73*(1+E73)</f>
        <v>1</v>
      </c>
      <c r="G73" s="53" t="s">
        <v>18</v>
      </c>
      <c r="H73" s="54">
        <v>1800</v>
      </c>
      <c r="I73" s="55">
        <f t="shared" ref="I73" si="49">(H73)*F73</f>
        <v>1800</v>
      </c>
      <c r="J73" s="31"/>
      <c r="K73" s="15"/>
      <c r="L73" s="25"/>
    </row>
    <row r="74" spans="1:12" s="16" customFormat="1" x14ac:dyDescent="0.2">
      <c r="A74" s="27">
        <f>IF(G74&lt;&gt;"",1+MAX($A$10:A73),"")</f>
        <v>46</v>
      </c>
      <c r="B74" s="27"/>
      <c r="C74" s="49" t="s">
        <v>96</v>
      </c>
      <c r="D74" s="41">
        <v>241</v>
      </c>
      <c r="E74" s="51">
        <v>0</v>
      </c>
      <c r="F74" s="52">
        <f t="shared" ref="F74" si="50">D74*(1+E74)</f>
        <v>241</v>
      </c>
      <c r="G74" s="53" t="s">
        <v>29</v>
      </c>
      <c r="H74" s="54">
        <v>6.75</v>
      </c>
      <c r="I74" s="55">
        <f t="shared" ref="I74" si="51">(H74)*F74</f>
        <v>1626.75</v>
      </c>
      <c r="J74" s="31"/>
      <c r="K74" s="15"/>
      <c r="L74" s="25"/>
    </row>
    <row r="75" spans="1:12" s="16" customFormat="1" x14ac:dyDescent="0.2">
      <c r="A75" s="24"/>
      <c r="B75" s="50" t="s">
        <v>22</v>
      </c>
      <c r="C75" s="47" t="s">
        <v>23</v>
      </c>
      <c r="D75" s="14"/>
      <c r="E75" s="17"/>
      <c r="F75" s="17"/>
      <c r="G75" s="17"/>
      <c r="H75" s="17"/>
      <c r="I75" s="17"/>
      <c r="J75" s="18">
        <f>SUM(I77:I81)</f>
        <v>10750</v>
      </c>
      <c r="K75" s="15"/>
    </row>
    <row r="76" spans="1:12" s="16" customFormat="1" x14ac:dyDescent="0.2">
      <c r="A76" s="27" t="str">
        <f>IF(G76&lt;&gt;"",1+MAX($A$10:A75),"")</f>
        <v/>
      </c>
      <c r="B76" s="27"/>
      <c r="C76" s="48" t="s">
        <v>24</v>
      </c>
      <c r="D76" s="41"/>
      <c r="E76" s="51"/>
      <c r="F76" s="52"/>
      <c r="G76" s="53"/>
      <c r="H76" s="54"/>
      <c r="I76" s="55"/>
      <c r="J76" s="31"/>
      <c r="K76" s="15"/>
      <c r="L76" s="25"/>
    </row>
    <row r="77" spans="1:12" s="16" customFormat="1" x14ac:dyDescent="0.2">
      <c r="A77" s="27">
        <f>IF(G77&lt;&gt;"",1+MAX($A$10:A76),"")</f>
        <v>47</v>
      </c>
      <c r="B77" s="27"/>
      <c r="C77" s="49" t="s">
        <v>25</v>
      </c>
      <c r="D77" s="41">
        <v>2</v>
      </c>
      <c r="E77" s="51">
        <v>0</v>
      </c>
      <c r="F77" s="52">
        <f t="shared" ref="F77:F81" si="52">D77*(1+E77)</f>
        <v>2</v>
      </c>
      <c r="G77" s="53" t="s">
        <v>18</v>
      </c>
      <c r="H77" s="54">
        <v>1050</v>
      </c>
      <c r="I77" s="55">
        <f t="shared" ref="I77:I81" si="53">(H77)*F77</f>
        <v>2100</v>
      </c>
      <c r="J77" s="31"/>
      <c r="K77" s="15"/>
      <c r="L77" s="25"/>
    </row>
    <row r="78" spans="1:12" s="16" customFormat="1" x14ac:dyDescent="0.2">
      <c r="A78" s="27">
        <f>IF(G78&lt;&gt;"",1+MAX($A$10:A77),"")</f>
        <v>48</v>
      </c>
      <c r="B78" s="27"/>
      <c r="C78" s="49" t="s">
        <v>26</v>
      </c>
      <c r="D78" s="41">
        <v>1</v>
      </c>
      <c r="E78" s="51">
        <v>0</v>
      </c>
      <c r="F78" s="52">
        <f t="shared" si="52"/>
        <v>1</v>
      </c>
      <c r="G78" s="53" t="s">
        <v>18</v>
      </c>
      <c r="H78" s="54">
        <v>750</v>
      </c>
      <c r="I78" s="55">
        <f t="shared" si="53"/>
        <v>750</v>
      </c>
      <c r="J78" s="31"/>
      <c r="K78" s="15"/>
      <c r="L78" s="25"/>
    </row>
    <row r="79" spans="1:12" s="16" customFormat="1" x14ac:dyDescent="0.2">
      <c r="A79" s="27">
        <f>IF(G79&lt;&gt;"",1+MAX($A$10:A78),"")</f>
        <v>49</v>
      </c>
      <c r="B79" s="27"/>
      <c r="C79" s="49" t="s">
        <v>60</v>
      </c>
      <c r="D79" s="41">
        <v>2</v>
      </c>
      <c r="E79" s="51">
        <v>0</v>
      </c>
      <c r="F79" s="52">
        <f t="shared" ref="F79:F80" si="54">D79*(1+E79)</f>
        <v>2</v>
      </c>
      <c r="G79" s="53" t="s">
        <v>18</v>
      </c>
      <c r="H79" s="54">
        <v>2250</v>
      </c>
      <c r="I79" s="55">
        <f t="shared" ref="I79:I80" si="55">(H79)*F79</f>
        <v>4500</v>
      </c>
      <c r="J79" s="31"/>
      <c r="K79" s="15"/>
      <c r="L79" s="25"/>
    </row>
    <row r="80" spans="1:12" s="16" customFormat="1" x14ac:dyDescent="0.2">
      <c r="A80" s="27">
        <f>IF(G80&lt;&gt;"",1+MAX($A$10:A79),"")</f>
        <v>50</v>
      </c>
      <c r="B80" s="27"/>
      <c r="C80" s="49" t="s">
        <v>98</v>
      </c>
      <c r="D80" s="41">
        <v>1</v>
      </c>
      <c r="E80" s="51">
        <v>0</v>
      </c>
      <c r="F80" s="52">
        <f t="shared" si="54"/>
        <v>1</v>
      </c>
      <c r="G80" s="53" t="s">
        <v>18</v>
      </c>
      <c r="H80" s="54">
        <v>900</v>
      </c>
      <c r="I80" s="55">
        <f t="shared" si="55"/>
        <v>900</v>
      </c>
      <c r="J80" s="31"/>
      <c r="K80" s="15"/>
      <c r="L80" s="25"/>
    </row>
    <row r="81" spans="1:18" s="16" customFormat="1" x14ac:dyDescent="0.2">
      <c r="A81" s="27">
        <f>IF(G81&lt;&gt;"",1+MAX($A$10:A80),"")</f>
        <v>51</v>
      </c>
      <c r="B81" s="27"/>
      <c r="C81" s="49" t="s">
        <v>27</v>
      </c>
      <c r="D81" s="41">
        <v>1</v>
      </c>
      <c r="E81" s="51">
        <v>0</v>
      </c>
      <c r="F81" s="52">
        <f t="shared" si="52"/>
        <v>1</v>
      </c>
      <c r="G81" s="53" t="s">
        <v>28</v>
      </c>
      <c r="H81" s="54">
        <v>2500</v>
      </c>
      <c r="I81" s="55">
        <f t="shared" si="53"/>
        <v>2500</v>
      </c>
      <c r="J81" s="31"/>
      <c r="K81" s="15"/>
      <c r="L81" s="25"/>
    </row>
    <row r="82" spans="1:18" s="16" customFormat="1" x14ac:dyDescent="0.2">
      <c r="A82" s="24"/>
      <c r="B82" s="50" t="s">
        <v>20</v>
      </c>
      <c r="C82" s="47" t="s">
        <v>21</v>
      </c>
      <c r="D82" s="14"/>
      <c r="E82" s="17"/>
      <c r="F82" s="17"/>
      <c r="G82" s="17"/>
      <c r="H82" s="17"/>
      <c r="I82" s="17"/>
      <c r="J82" s="18">
        <f>SUM(I83)</f>
        <v>8000</v>
      </c>
      <c r="K82" s="15"/>
    </row>
    <row r="83" spans="1:18" s="16" customFormat="1" x14ac:dyDescent="0.2">
      <c r="A83" s="27">
        <f>IF(G83&lt;&gt;"",1+MAX($A$10:A82),"")</f>
        <v>52</v>
      </c>
      <c r="B83" s="27"/>
      <c r="C83" s="49" t="s">
        <v>106</v>
      </c>
      <c r="D83" s="41">
        <v>1</v>
      </c>
      <c r="E83" s="51">
        <v>0</v>
      </c>
      <c r="F83" s="52">
        <f t="shared" ref="F83" si="56">D83*(1+E83)</f>
        <v>1</v>
      </c>
      <c r="G83" s="53" t="s">
        <v>28</v>
      </c>
      <c r="H83" s="54">
        <v>8000</v>
      </c>
      <c r="I83" s="55">
        <f t="shared" ref="I83" si="57">(H83)*F83</f>
        <v>8000</v>
      </c>
      <c r="J83" s="31"/>
      <c r="K83" s="15"/>
      <c r="L83" s="25"/>
    </row>
    <row r="84" spans="1:18" s="16" customFormat="1" x14ac:dyDescent="0.2">
      <c r="A84" s="24"/>
      <c r="B84" s="50" t="s">
        <v>100</v>
      </c>
      <c r="C84" s="47" t="s">
        <v>99</v>
      </c>
      <c r="D84" s="14"/>
      <c r="E84" s="17"/>
      <c r="F84" s="17"/>
      <c r="G84" s="17"/>
      <c r="H84" s="17"/>
      <c r="I84" s="17"/>
      <c r="J84" s="18">
        <f>SUM(I85:I87)</f>
        <v>9149</v>
      </c>
      <c r="K84" s="15"/>
    </row>
    <row r="85" spans="1:18" s="16" customFormat="1" x14ac:dyDescent="0.2">
      <c r="A85" s="27">
        <f>IF(G85&lt;&gt;"",1+MAX($A$10:A84),"")</f>
        <v>53</v>
      </c>
      <c r="B85" s="27"/>
      <c r="C85" s="49" t="s">
        <v>101</v>
      </c>
      <c r="D85" s="41">
        <v>239</v>
      </c>
      <c r="E85" s="51">
        <v>0</v>
      </c>
      <c r="F85" s="52">
        <f t="shared" ref="F85:F87" si="58">D85*(1+E85)</f>
        <v>239</v>
      </c>
      <c r="G85" s="53" t="s">
        <v>29</v>
      </c>
      <c r="H85" s="54">
        <v>15</v>
      </c>
      <c r="I85" s="55">
        <f t="shared" ref="I85:I87" si="59">(H85)*F85</f>
        <v>3585</v>
      </c>
      <c r="J85" s="31"/>
      <c r="K85" s="15"/>
      <c r="L85" s="25"/>
    </row>
    <row r="86" spans="1:18" s="16" customFormat="1" x14ac:dyDescent="0.2">
      <c r="A86" s="27">
        <f>IF(G86&lt;&gt;"",1+MAX($A$10:A85),"")</f>
        <v>54</v>
      </c>
      <c r="B86" s="27"/>
      <c r="C86" s="49" t="s">
        <v>102</v>
      </c>
      <c r="D86" s="41">
        <v>1</v>
      </c>
      <c r="E86" s="51">
        <v>0</v>
      </c>
      <c r="F86" s="52">
        <f t="shared" si="58"/>
        <v>1</v>
      </c>
      <c r="G86" s="53" t="s">
        <v>18</v>
      </c>
      <c r="H86" s="54">
        <v>4500</v>
      </c>
      <c r="I86" s="55">
        <f t="shared" si="59"/>
        <v>4500</v>
      </c>
      <c r="J86" s="31"/>
      <c r="K86" s="15"/>
      <c r="L86" s="25"/>
    </row>
    <row r="87" spans="1:18" s="16" customFormat="1" x14ac:dyDescent="0.2">
      <c r="A87" s="27">
        <f>IF(G87&lt;&gt;"",1+MAX($A$10:A86),"")</f>
        <v>55</v>
      </c>
      <c r="B87" s="27"/>
      <c r="C87" s="49" t="s">
        <v>103</v>
      </c>
      <c r="D87" s="41">
        <v>133</v>
      </c>
      <c r="E87" s="51">
        <v>0</v>
      </c>
      <c r="F87" s="52">
        <f t="shared" si="58"/>
        <v>133</v>
      </c>
      <c r="G87" s="53" t="s">
        <v>29</v>
      </c>
      <c r="H87" s="54">
        <v>8</v>
      </c>
      <c r="I87" s="55">
        <f t="shared" si="59"/>
        <v>1064</v>
      </c>
      <c r="J87" s="31"/>
      <c r="K87" s="15"/>
      <c r="L87" s="25"/>
    </row>
    <row r="88" spans="1:18" ht="16.5" thickBot="1" x14ac:dyDescent="0.25">
      <c r="A88" s="19" t="s">
        <v>9</v>
      </c>
      <c r="B88" s="19"/>
      <c r="C88" s="9"/>
      <c r="D88" s="7"/>
      <c r="E88" s="7"/>
      <c r="F88" s="7"/>
      <c r="G88" s="8"/>
      <c r="H88" s="9"/>
      <c r="I88" s="42">
        <f>SUM(I10:I87)</f>
        <v>245279.98150000002</v>
      </c>
      <c r="J88" s="42">
        <f>SUM(J10:J87)</f>
        <v>245279.98150000002</v>
      </c>
      <c r="K88" s="1"/>
      <c r="L88" s="1"/>
      <c r="M88" s="1"/>
      <c r="N88" s="1"/>
      <c r="O88" s="1"/>
      <c r="P88" s="1"/>
      <c r="Q88" s="1"/>
      <c r="R88" s="1"/>
    </row>
    <row r="89" spans="1:18" ht="17.25" thickTop="1" thickBot="1" x14ac:dyDescent="0.25">
      <c r="A89" s="19" t="s">
        <v>12</v>
      </c>
      <c r="B89" s="46"/>
      <c r="C89" s="9"/>
      <c r="D89" s="7"/>
      <c r="E89" s="7"/>
      <c r="F89" s="7"/>
      <c r="G89" s="8"/>
      <c r="H89" s="43">
        <v>0.25</v>
      </c>
      <c r="I89" s="44">
        <f>H89*I88</f>
        <v>61319.995375000006</v>
      </c>
      <c r="J89" s="44">
        <f>H89*J88</f>
        <v>61319.995375000006</v>
      </c>
      <c r="K89" s="1"/>
      <c r="L89" s="1"/>
      <c r="M89" s="1"/>
      <c r="N89" s="1"/>
      <c r="O89" s="1"/>
      <c r="P89" s="1"/>
      <c r="Q89" s="1"/>
      <c r="R89" s="1"/>
    </row>
    <row r="90" spans="1:18" ht="17.25" thickTop="1" thickBot="1" x14ac:dyDescent="0.25">
      <c r="A90" s="19" t="s">
        <v>13</v>
      </c>
      <c r="B90" s="46"/>
      <c r="C90" s="9"/>
      <c r="D90" s="7"/>
      <c r="E90" s="7"/>
      <c r="F90" s="7"/>
      <c r="G90" s="8"/>
      <c r="H90" s="9"/>
      <c r="I90" s="42">
        <f>I88+I89</f>
        <v>306599.97687500005</v>
      </c>
      <c r="J90" s="42">
        <f>J88+J89</f>
        <v>306599.97687500005</v>
      </c>
      <c r="K90" s="1"/>
      <c r="L90" s="1"/>
      <c r="M90" s="1"/>
      <c r="N90" s="1"/>
      <c r="O90" s="1"/>
      <c r="P90" s="1"/>
      <c r="Q90" s="1"/>
      <c r="R90" s="1"/>
    </row>
    <row r="91" spans="1:18" ht="34.5" customHeight="1" thickTop="1" x14ac:dyDescent="0.2">
      <c r="A91" s="58" t="s">
        <v>105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8" x14ac:dyDescent="0.2">
      <c r="A92" s="13"/>
      <c r="C92" s="10"/>
      <c r="D92" s="3"/>
      <c r="E92" s="10"/>
      <c r="I92" s="10"/>
      <c r="J92" s="10"/>
    </row>
    <row r="93" spans="1:18" x14ac:dyDescent="0.2">
      <c r="A93" s="13"/>
      <c r="C93" s="23"/>
      <c r="D93" s="3"/>
      <c r="E93" s="10"/>
      <c r="I93" s="10"/>
      <c r="J93" s="10"/>
    </row>
    <row r="94" spans="1:18" x14ac:dyDescent="0.2">
      <c r="A94" s="13"/>
      <c r="C94" s="23"/>
      <c r="D94" s="3"/>
      <c r="E94" s="10"/>
      <c r="I94" s="10"/>
      <c r="J94" s="10"/>
    </row>
    <row r="95" spans="1:18" x14ac:dyDescent="0.2">
      <c r="A95" s="13"/>
      <c r="C95" s="23"/>
      <c r="D95" s="3"/>
      <c r="E95" s="10"/>
      <c r="I95" s="10"/>
      <c r="J95" s="10"/>
    </row>
    <row r="96" spans="1:18" x14ac:dyDescent="0.2">
      <c r="A96" s="13"/>
      <c r="C96" s="23"/>
      <c r="D96" s="3"/>
      <c r="E96" s="10"/>
      <c r="I96" s="10"/>
      <c r="J96" s="10"/>
    </row>
    <row r="97" spans="1:10" x14ac:dyDescent="0.2">
      <c r="A97" s="13"/>
      <c r="C97" s="23"/>
      <c r="D97" s="3"/>
      <c r="E97" s="10"/>
      <c r="I97" s="10"/>
      <c r="J97" s="10"/>
    </row>
    <row r="98" spans="1:10" x14ac:dyDescent="0.2">
      <c r="A98" s="13"/>
      <c r="C98" s="23"/>
      <c r="D98" s="3"/>
      <c r="E98" s="10"/>
      <c r="I98" s="10"/>
      <c r="J98" s="10"/>
    </row>
    <row r="99" spans="1:10" x14ac:dyDescent="0.2">
      <c r="A99" s="13"/>
      <c r="C99" s="23"/>
      <c r="D99" s="3"/>
      <c r="E99" s="10"/>
      <c r="I99" s="10"/>
      <c r="J99" s="10"/>
    </row>
    <row r="100" spans="1:10" x14ac:dyDescent="0.2">
      <c r="A100" s="13"/>
      <c r="D100" s="3"/>
      <c r="I100" s="10"/>
      <c r="J100" s="10"/>
    </row>
    <row r="101" spans="1:10" x14ac:dyDescent="0.2">
      <c r="A101" s="13"/>
      <c r="D101" s="3"/>
      <c r="E101" s="10"/>
      <c r="H101" s="10"/>
      <c r="I101" s="10"/>
      <c r="J101" s="10"/>
    </row>
    <row r="102" spans="1:10" x14ac:dyDescent="0.2">
      <c r="A102" s="13"/>
      <c r="D102" s="3"/>
      <c r="E102" s="10"/>
      <c r="H102" s="10"/>
      <c r="I102" s="10"/>
      <c r="J102" s="10"/>
    </row>
    <row r="103" spans="1:10" x14ac:dyDescent="0.2">
      <c r="D103" s="3"/>
      <c r="E103" s="10"/>
      <c r="H103" s="10"/>
      <c r="I103" s="10"/>
      <c r="J103" s="10"/>
    </row>
    <row r="104" spans="1:10" x14ac:dyDescent="0.2">
      <c r="D104" s="12"/>
      <c r="H104" s="10"/>
      <c r="I104" s="10"/>
      <c r="J104" s="10"/>
    </row>
    <row r="105" spans="1:10" x14ac:dyDescent="0.2">
      <c r="D105" s="12"/>
      <c r="H105" s="10"/>
      <c r="I105" s="10"/>
      <c r="J105" s="10"/>
    </row>
  </sheetData>
  <sheetProtection algorithmName="SHA-512" hashValue="yNqcufK7aVh+7U1JEwG2e5Loc+9tmLoSpIte5r/Rb8AwDKziRCyAn1p/QCRsVvxu7OvbPfF2yp0QV9Cxel5iJQ==" saltValue="VHzkilrMjQjZl6I+6iTHPg==" spinCount="100000" sheet="1" objects="1" scenarios="1" selectLockedCells="1" selectUnlockedCells="1"/>
  <sortState xmlns:xlrd2="http://schemas.microsoft.com/office/spreadsheetml/2017/richdata2" ref="C220:J235">
    <sortCondition ref="C45"/>
  </sortState>
  <mergeCells count="3">
    <mergeCell ref="A91:J91"/>
    <mergeCell ref="A4:J7"/>
    <mergeCell ref="C1:C3"/>
  </mergeCells>
  <printOptions horizontalCentered="1"/>
  <pageMargins left="0.43307086614173201" right="0.43307086614173201" top="0.39370078740157499" bottom="0.39370078740157499" header="0.196850393700787" footer="0.196850393700787"/>
  <pageSetup paperSize="9" scale="70" orientation="landscape" r:id="rId1"/>
  <headerFoot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2023-07-14T11:31:55Z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